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ivize 2\020200 - Úsek obchodního náměstka\Nabidky\2018\024_Frydek_Mistek_Centrum_senioru\02_Priprava\CN\"/>
    </mc:Choice>
  </mc:AlternateContent>
  <xr:revisionPtr revIDLastSave="0" documentId="13_ncr:1_{6A40D286-A96F-4C6C-86EC-4952161AB764}" xr6:coauthVersionLast="28" xr6:coauthVersionMax="28" xr10:uidLastSave="{00000000-0000-0000-0000-000000000000}"/>
  <bookViews>
    <workbookView xWindow="0" yWindow="0" windowWidth="28800" windowHeight="12330" tabRatio="662" activeTab="1" xr2:uid="{00000000-000D-0000-FFFF-FFFF00000000}"/>
  </bookViews>
  <sheets>
    <sheet name="Krycí" sheetId="1" r:id="rId1"/>
    <sheet name="rekap" sheetId="2" r:id="rId2"/>
    <sheet name="SK" sheetId="3" r:id="rId3"/>
    <sheet name="STA" sheetId="4" r:id="rId4"/>
    <sheet name="PZTS" sheetId="5" r:id="rId5"/>
    <sheet name="DT" sheetId="6" r:id="rId6"/>
  </sheets>
  <definedNames>
    <definedName name="a" localSheetId="5">#REF!</definedName>
    <definedName name="a" localSheetId="4">#REF!</definedName>
    <definedName name="a" localSheetId="2">#REF!</definedName>
    <definedName name="a" localSheetId="3">#REF!</definedName>
    <definedName name="a">#REF!</definedName>
    <definedName name="aaa" localSheetId="5">#REF!</definedName>
    <definedName name="aaa" localSheetId="4">#REF!</definedName>
    <definedName name="aaa" localSheetId="2">#REF!</definedName>
    <definedName name="aaa" localSheetId="3">#REF!</definedName>
    <definedName name="aaa">#REF!</definedName>
    <definedName name="AL_obvodový_plášť" localSheetId="5">#REF!</definedName>
    <definedName name="AL_obvodový_plášť" localSheetId="4">#REF!</definedName>
    <definedName name="AL_obvodový_plášť" localSheetId="2">#REF!</definedName>
    <definedName name="AL_obvodový_plášť" localSheetId="3">#REF!</definedName>
    <definedName name="AL_obvodový_plášť">#REF!</definedName>
    <definedName name="asd" localSheetId="5">#REF!</definedName>
    <definedName name="asd" localSheetId="4">#REF!</definedName>
    <definedName name="asd" localSheetId="2">#REF!</definedName>
    <definedName name="asd" localSheetId="3">#REF!</definedName>
    <definedName name="asd">#REF!</definedName>
    <definedName name="bbb" localSheetId="5">#REF!</definedName>
    <definedName name="bbb" localSheetId="2">#REF!</definedName>
    <definedName name="bbb" localSheetId="3">#REF!</definedName>
    <definedName name="bbb">#REF!</definedName>
    <definedName name="ccc" localSheetId="5">#REF!</definedName>
    <definedName name="ccc" localSheetId="2">#REF!</definedName>
    <definedName name="ccc" localSheetId="3">#REF!</definedName>
    <definedName name="ccc">#REF!</definedName>
    <definedName name="ddd" localSheetId="5">#REF!</definedName>
    <definedName name="ddd" localSheetId="4">#REF!</definedName>
    <definedName name="ddd" localSheetId="2">#REF!</definedName>
    <definedName name="ddd" localSheetId="3">#REF!</definedName>
    <definedName name="ddd">#REF!</definedName>
    <definedName name="e" localSheetId="4">#REF!</definedName>
    <definedName name="e" localSheetId="2">#REF!</definedName>
    <definedName name="e">#REF!</definedName>
    <definedName name="eč" localSheetId="4">#REF!</definedName>
    <definedName name="eč" localSheetId="2">#REF!</definedName>
    <definedName name="eč">#REF!</definedName>
    <definedName name="Izolace_akustické" localSheetId="4">#REF!</definedName>
    <definedName name="Izolace_akustické" localSheetId="2">#REF!</definedName>
    <definedName name="Izolace_akustické">#REF!</definedName>
    <definedName name="Izolace_proti_vodě" localSheetId="4">#REF!</definedName>
    <definedName name="Izolace_proti_vodě" localSheetId="2">#REF!</definedName>
    <definedName name="Izolace_proti_vodě">#REF!</definedName>
    <definedName name="Komunikace" localSheetId="4">#REF!</definedName>
    <definedName name="Komunikace" localSheetId="2">#REF!</definedName>
    <definedName name="Komunikace">#REF!</definedName>
    <definedName name="Konstrukce_klempířské" localSheetId="4">#REF!</definedName>
    <definedName name="Konstrukce_klempířské" localSheetId="2">#REF!</definedName>
    <definedName name="Konstrukce_klempířské">#REF!</definedName>
    <definedName name="Konstrukce_tesařské" localSheetId="4">#REF!</definedName>
    <definedName name="Konstrukce_tesařské" localSheetId="2">#REF!</definedName>
    <definedName name="Konstrukce_tesařské">#REF!</definedName>
    <definedName name="Konstrukce_truhlářské" localSheetId="4">#REF!</definedName>
    <definedName name="Konstrukce_truhlářské" localSheetId="2">#REF!</definedName>
    <definedName name="Konstrukce_truhlářské">#REF!</definedName>
    <definedName name="Kovové_stavební_doplňkové_konstrukce" localSheetId="4">#REF!</definedName>
    <definedName name="Kovové_stavební_doplňkové_konstrukce" localSheetId="2">#REF!</definedName>
    <definedName name="Kovové_stavební_doplňkové_konstrukce">#REF!</definedName>
    <definedName name="KSDK" localSheetId="4">#REF!</definedName>
    <definedName name="KSDK" localSheetId="2">#REF!</definedName>
    <definedName name="KSDK">#REF!</definedName>
    <definedName name="Malby__tapety__nátěry__nástřiky" localSheetId="4">#REF!</definedName>
    <definedName name="Malby__tapety__nátěry__nástřiky" localSheetId="2">#REF!</definedName>
    <definedName name="Malby__tapety__nátěry__nástřiky">#REF!</definedName>
    <definedName name="_xlnm.Print_Titles" localSheetId="5">DT!$1:$1</definedName>
    <definedName name="_xlnm.Print_Titles" localSheetId="4">PZTS!$1:$1</definedName>
    <definedName name="_xlnm.Print_Titles" localSheetId="2">SK!$1:$1</definedName>
    <definedName name="_xlnm.Print_Titles" localSheetId="3">STA!$1:$1</definedName>
    <definedName name="Obklady_keramické" localSheetId="4">#REF!</definedName>
    <definedName name="Obklady_keramické">#REF!</definedName>
    <definedName name="_xlnm.Print_Area" localSheetId="5">DT!$A$1:$M$49</definedName>
    <definedName name="_xlnm.Print_Area" localSheetId="4">PZTS!$A$1:$J$72</definedName>
    <definedName name="_xlnm.Print_Area" localSheetId="1">rekap!$A$1:$C$29</definedName>
    <definedName name="_xlnm.Print_Area" localSheetId="2">SK!$A$1:$J$83</definedName>
    <definedName name="_xlnm.Print_Area" localSheetId="3">STA!$A$1:$J$58</definedName>
    <definedName name="Ostatní_výrobky" localSheetId="5">#REF!</definedName>
    <definedName name="Ostatní_výrobky" localSheetId="4">#REF!</definedName>
    <definedName name="Ostatní_výrobky" localSheetId="2">#REF!</definedName>
    <definedName name="Ostatní_výrobky" localSheetId="3">#REF!</definedName>
    <definedName name="Ostatní_výrobky">#REF!</definedName>
    <definedName name="Podhl" localSheetId="5">#REF!</definedName>
    <definedName name="Podhl" localSheetId="4">#REF!</definedName>
    <definedName name="Podhl" localSheetId="3">#REF!</definedName>
    <definedName name="Podhl">#REF!</definedName>
    <definedName name="Podhledy" localSheetId="5">#REF!</definedName>
    <definedName name="Podhledy" localSheetId="4">#REF!</definedName>
    <definedName name="Podhledy" localSheetId="3">#REF!</definedName>
    <definedName name="Podhledy">#REF!</definedName>
    <definedName name="REKAPITULACE" localSheetId="5">#REF!</definedName>
    <definedName name="REKAPITULACE" localSheetId="4">#REF!</definedName>
    <definedName name="REKAPITULACE" localSheetId="3">#REF!</definedName>
    <definedName name="REKAPITULACE">#REF!</definedName>
    <definedName name="Sádrokartonové_konstrukce" localSheetId="4">#REF!</definedName>
    <definedName name="Sádrokartonové_konstrukce">#REF!</definedName>
    <definedName name="urs">#REF!</definedName>
    <definedName name="Vodorovné_konstrukce" localSheetId="4">#REF!</definedName>
    <definedName name="Vodorovné_konstrukce">#REF!</definedName>
    <definedName name="vvv">#REF!</definedName>
    <definedName name="Základy" localSheetId="4">#REF!</definedName>
    <definedName name="Základy">#REF!</definedName>
    <definedName name="Zemní_práce" localSheetId="4">#REF!</definedName>
    <definedName name="Zemní_práce">#REF!</definedName>
  </definedNames>
  <calcPr calcId="171027"/>
</workbook>
</file>

<file path=xl/calcChain.xml><?xml version="1.0" encoding="utf-8"?>
<calcChain xmlns="http://schemas.openxmlformats.org/spreadsheetml/2006/main">
  <c r="I39" i="6" l="1"/>
  <c r="H39" i="6"/>
  <c r="F39" i="6" s="1"/>
  <c r="M39" i="6" s="1"/>
  <c r="H28" i="6"/>
  <c r="I28" i="6"/>
  <c r="J28" i="6"/>
  <c r="K28" i="6"/>
  <c r="L28" i="6"/>
  <c r="H27" i="6"/>
  <c r="I27" i="6"/>
  <c r="G27" i="6"/>
  <c r="F27" i="6" s="1"/>
  <c r="M27" i="6" s="1"/>
  <c r="H26" i="6"/>
  <c r="F26" i="6" s="1"/>
  <c r="M26" i="6" s="1"/>
  <c r="I26" i="6"/>
  <c r="G26" i="6"/>
  <c r="H24" i="6"/>
  <c r="F24" i="6" s="1"/>
  <c r="M24" i="6" s="1"/>
  <c r="I24" i="6"/>
  <c r="G24" i="6"/>
  <c r="G30" i="6"/>
  <c r="H22" i="6"/>
  <c r="I22" i="6"/>
  <c r="F22" i="6" s="1"/>
  <c r="M22" i="6" s="1"/>
  <c r="I29" i="6"/>
  <c r="J22" i="6"/>
  <c r="K22" i="6"/>
  <c r="L22" i="6"/>
  <c r="F65" i="5"/>
  <c r="J65" i="5" s="1"/>
  <c r="H47" i="5"/>
  <c r="I47" i="5"/>
  <c r="G47" i="5"/>
  <c r="F47" i="5" s="1"/>
  <c r="J47" i="5" s="1"/>
  <c r="H40" i="5"/>
  <c r="F40" i="5" s="1"/>
  <c r="J40" i="5" s="1"/>
  <c r="I40" i="5"/>
  <c r="G40" i="5"/>
  <c r="H38" i="4"/>
  <c r="I38" i="4"/>
  <c r="G38" i="4"/>
  <c r="H37" i="4"/>
  <c r="I37" i="4"/>
  <c r="F37" i="4" s="1"/>
  <c r="J37" i="4" s="1"/>
  <c r="I40" i="4"/>
  <c r="F40" i="4" s="1"/>
  <c r="J40" i="4" s="1"/>
  <c r="G37" i="4"/>
  <c r="H34" i="4"/>
  <c r="I34" i="4"/>
  <c r="G34" i="4"/>
  <c r="F34" i="4" s="1"/>
  <c r="J34" i="4" s="1"/>
  <c r="H32" i="4"/>
  <c r="I32" i="4"/>
  <c r="G32" i="4"/>
  <c r="F32" i="4"/>
  <c r="J32" i="4" s="1"/>
  <c r="H63" i="3"/>
  <c r="I63" i="3"/>
  <c r="I54" i="3" s="1"/>
  <c r="G63" i="3"/>
  <c r="G54" i="3" s="1"/>
  <c r="F54" i="3" s="1"/>
  <c r="J54" i="3" s="1"/>
  <c r="H62" i="3"/>
  <c r="I62" i="3"/>
  <c r="G62" i="3"/>
  <c r="G68" i="3" s="1"/>
  <c r="F68" i="3" s="1"/>
  <c r="J68" i="3" s="1"/>
  <c r="H57" i="3"/>
  <c r="F57" i="3" s="1"/>
  <c r="J57" i="3" s="1"/>
  <c r="I57" i="3"/>
  <c r="G57" i="3"/>
  <c r="H56" i="3"/>
  <c r="F56" i="3"/>
  <c r="J56" i="3" s="1"/>
  <c r="I56" i="3"/>
  <c r="G56" i="3"/>
  <c r="H55" i="3"/>
  <c r="I55" i="3"/>
  <c r="G55" i="3"/>
  <c r="H44" i="3"/>
  <c r="I44" i="3"/>
  <c r="G44" i="3"/>
  <c r="H39" i="3"/>
  <c r="I39" i="3"/>
  <c r="G39" i="3"/>
  <c r="F39" i="3" s="1"/>
  <c r="J39" i="3" s="1"/>
  <c r="B21" i="2"/>
  <c r="A21" i="2"/>
  <c r="H41" i="5"/>
  <c r="F41" i="5" s="1"/>
  <c r="J41" i="5" s="1"/>
  <c r="I41" i="5"/>
  <c r="G41" i="5"/>
  <c r="F11" i="6"/>
  <c r="M11" i="6" s="1"/>
  <c r="F4" i="6"/>
  <c r="M4" i="6"/>
  <c r="F51" i="3"/>
  <c r="J51" i="3" s="1"/>
  <c r="F11" i="5"/>
  <c r="J11" i="5"/>
  <c r="B5" i="2"/>
  <c r="G37" i="3"/>
  <c r="G65" i="3"/>
  <c r="H61" i="3"/>
  <c r="I61" i="3"/>
  <c r="G61" i="3"/>
  <c r="F61" i="3" s="1"/>
  <c r="J61" i="3" s="1"/>
  <c r="H54" i="3"/>
  <c r="F33" i="3"/>
  <c r="J33" i="3"/>
  <c r="H38" i="3"/>
  <c r="F38" i="3" s="1"/>
  <c r="J38" i="3" s="1"/>
  <c r="I38" i="3"/>
  <c r="H37" i="3"/>
  <c r="H65" i="3"/>
  <c r="I37" i="3"/>
  <c r="I65" i="3" s="1"/>
  <c r="F65" i="3" s="1"/>
  <c r="J65" i="3" s="1"/>
  <c r="G47" i="4"/>
  <c r="H47" i="4"/>
  <c r="I47" i="4"/>
  <c r="F47" i="4" s="1"/>
  <c r="J47" i="4" s="1"/>
  <c r="H44" i="4"/>
  <c r="I44" i="4"/>
  <c r="G44" i="4"/>
  <c r="F44" i="4" s="1"/>
  <c r="J44" i="4" s="1"/>
  <c r="H43" i="4"/>
  <c r="F43" i="4" s="1"/>
  <c r="J43" i="4" s="1"/>
  <c r="I43" i="4"/>
  <c r="G43" i="4"/>
  <c r="H39" i="4"/>
  <c r="G39" i="4"/>
  <c r="F39" i="4"/>
  <c r="J39" i="4"/>
  <c r="H40" i="4"/>
  <c r="H35" i="4"/>
  <c r="I35" i="4"/>
  <c r="I27" i="4"/>
  <c r="I31" i="4" s="1"/>
  <c r="H33" i="6"/>
  <c r="I33" i="6"/>
  <c r="J33" i="6"/>
  <c r="K33" i="6"/>
  <c r="L33" i="6"/>
  <c r="G33" i="6"/>
  <c r="G35" i="6"/>
  <c r="F35" i="6" s="1"/>
  <c r="M35" i="6" s="1"/>
  <c r="G34" i="6"/>
  <c r="F40" i="6"/>
  <c r="M40" i="6"/>
  <c r="M41" i="6"/>
  <c r="M42" i="6"/>
  <c r="M43" i="6"/>
  <c r="M45" i="6"/>
  <c r="F21" i="6"/>
  <c r="M21" i="6" s="1"/>
  <c r="F23" i="6"/>
  <c r="M23" i="6"/>
  <c r="F17" i="6"/>
  <c r="M17" i="6" s="1"/>
  <c r="F6" i="6"/>
  <c r="M6" i="6"/>
  <c r="F7" i="6"/>
  <c r="M7" i="6" s="1"/>
  <c r="F8" i="6"/>
  <c r="M8" i="6"/>
  <c r="F9" i="6"/>
  <c r="M9" i="6" s="1"/>
  <c r="F10" i="6"/>
  <c r="M10" i="6"/>
  <c r="F12" i="6"/>
  <c r="M12" i="6" s="1"/>
  <c r="F13" i="6"/>
  <c r="M13" i="6"/>
  <c r="F14" i="6"/>
  <c r="M14" i="6" s="1"/>
  <c r="F15" i="6"/>
  <c r="M15" i="6"/>
  <c r="M16" i="6"/>
  <c r="F18" i="6"/>
  <c r="M18" i="6"/>
  <c r="F19" i="6"/>
  <c r="M19" i="6"/>
  <c r="F5" i="6"/>
  <c r="M5" i="6"/>
  <c r="F44" i="6"/>
  <c r="M44" i="6"/>
  <c r="M25" i="6"/>
  <c r="G20" i="6"/>
  <c r="G28" i="6"/>
  <c r="F28" i="6"/>
  <c r="M28" i="6" s="1"/>
  <c r="I30" i="6"/>
  <c r="H29" i="6"/>
  <c r="J26" i="6"/>
  <c r="K26" i="6"/>
  <c r="L26" i="6"/>
  <c r="G31" i="6"/>
  <c r="F31" i="6" s="1"/>
  <c r="M31" i="6" s="1"/>
  <c r="H31" i="6"/>
  <c r="I31" i="6"/>
  <c r="G32" i="6"/>
  <c r="H32" i="6"/>
  <c r="F32" i="6" s="1"/>
  <c r="M32" i="6" s="1"/>
  <c r="I32" i="6"/>
  <c r="H35" i="6"/>
  <c r="I35" i="6"/>
  <c r="G37" i="6"/>
  <c r="F37" i="6"/>
  <c r="M37" i="6"/>
  <c r="H37" i="6"/>
  <c r="I37" i="6"/>
  <c r="G38" i="6"/>
  <c r="F38" i="6"/>
  <c r="M38" i="6" s="1"/>
  <c r="H38" i="6"/>
  <c r="I38" i="6"/>
  <c r="F58" i="5"/>
  <c r="J58" i="5" s="1"/>
  <c r="H56" i="5"/>
  <c r="I56" i="5"/>
  <c r="H55" i="5"/>
  <c r="I55" i="5"/>
  <c r="H54" i="5"/>
  <c r="I54" i="5"/>
  <c r="H53" i="5"/>
  <c r="I53" i="5"/>
  <c r="G53" i="5"/>
  <c r="F53" i="5" s="1"/>
  <c r="J53" i="5" s="1"/>
  <c r="H51" i="5"/>
  <c r="I51" i="5"/>
  <c r="H49" i="5"/>
  <c r="F49" i="5" s="1"/>
  <c r="J49" i="5" s="1"/>
  <c r="I49" i="5"/>
  <c r="G49" i="5"/>
  <c r="H48" i="5"/>
  <c r="I48" i="5"/>
  <c r="I46" i="5"/>
  <c r="F38" i="5"/>
  <c r="J38" i="5"/>
  <c r="F37" i="5"/>
  <c r="J37" i="5"/>
  <c r="F36" i="5"/>
  <c r="J36" i="5"/>
  <c r="H34" i="5"/>
  <c r="I34" i="5"/>
  <c r="I35" i="5"/>
  <c r="F35" i="5"/>
  <c r="J35" i="5" s="1"/>
  <c r="I42" i="5"/>
  <c r="G34" i="5"/>
  <c r="F34" i="5" s="1"/>
  <c r="J34" i="5" s="1"/>
  <c r="G42" i="5"/>
  <c r="F42" i="5" s="1"/>
  <c r="J42" i="5" s="1"/>
  <c r="F36" i="6"/>
  <c r="M36" i="6"/>
  <c r="F62" i="5"/>
  <c r="F30" i="5"/>
  <c r="J30" i="5"/>
  <c r="F31" i="5"/>
  <c r="J31" i="5" s="1"/>
  <c r="F32" i="5"/>
  <c r="J32" i="5"/>
  <c r="F39" i="5"/>
  <c r="F43" i="5"/>
  <c r="J43" i="5" s="1"/>
  <c r="F44" i="5"/>
  <c r="F45" i="5"/>
  <c r="J45" i="5" s="1"/>
  <c r="F50" i="5"/>
  <c r="J50" i="5" s="1"/>
  <c r="F52" i="5"/>
  <c r="J52" i="5" s="1"/>
  <c r="F57" i="5"/>
  <c r="J57" i="5"/>
  <c r="F59" i="5"/>
  <c r="J59" i="5" s="1"/>
  <c r="F60" i="5"/>
  <c r="F61" i="5"/>
  <c r="J61" i="5" s="1"/>
  <c r="F29" i="5"/>
  <c r="J29" i="5" s="1"/>
  <c r="F27" i="5"/>
  <c r="F5" i="5"/>
  <c r="J5" i="5"/>
  <c r="F6" i="5"/>
  <c r="J6" i="5"/>
  <c r="F7" i="5"/>
  <c r="J7" i="5" s="1"/>
  <c r="F8" i="5"/>
  <c r="J8" i="5" s="1"/>
  <c r="F9" i="5"/>
  <c r="J9" i="5"/>
  <c r="F10" i="5"/>
  <c r="J10" i="5" s="1"/>
  <c r="F12" i="5"/>
  <c r="J12" i="5"/>
  <c r="F13" i="5"/>
  <c r="J13" i="5" s="1"/>
  <c r="F14" i="5"/>
  <c r="F15" i="5"/>
  <c r="F16" i="5"/>
  <c r="J16" i="5" s="1"/>
  <c r="F17" i="5"/>
  <c r="J17" i="5" s="1"/>
  <c r="F19" i="5"/>
  <c r="J19" i="5" s="1"/>
  <c r="F20" i="5"/>
  <c r="J20" i="5" s="1"/>
  <c r="F21" i="5"/>
  <c r="F23" i="5"/>
  <c r="J23" i="5" s="1"/>
  <c r="F24" i="5"/>
  <c r="J24" i="5"/>
  <c r="F25" i="5"/>
  <c r="F26" i="5"/>
  <c r="J26" i="5"/>
  <c r="F4" i="5"/>
  <c r="J4" i="5" s="1"/>
  <c r="F54" i="4"/>
  <c r="J54" i="4"/>
  <c r="F55" i="4"/>
  <c r="J55" i="4" s="1"/>
  <c r="F53" i="4"/>
  <c r="J53" i="4"/>
  <c r="F41" i="4"/>
  <c r="J41" i="4" s="1"/>
  <c r="F42" i="4"/>
  <c r="J42" i="4"/>
  <c r="F45" i="4"/>
  <c r="J45" i="4" s="1"/>
  <c r="F46" i="4"/>
  <c r="J46" i="4" s="1"/>
  <c r="F48" i="4"/>
  <c r="J48" i="4"/>
  <c r="F49" i="4"/>
  <c r="J49" i="4"/>
  <c r="F50" i="4"/>
  <c r="J50" i="4"/>
  <c r="F51" i="4"/>
  <c r="J51" i="4"/>
  <c r="F26" i="4"/>
  <c r="F28" i="4"/>
  <c r="J28" i="4" s="1"/>
  <c r="F30" i="4"/>
  <c r="J30" i="4"/>
  <c r="F25" i="4"/>
  <c r="J25" i="4" s="1"/>
  <c r="F6" i="4"/>
  <c r="J6" i="4"/>
  <c r="F7" i="4"/>
  <c r="J7" i="4"/>
  <c r="F8" i="4"/>
  <c r="J8" i="4"/>
  <c r="F9" i="4"/>
  <c r="J9" i="4"/>
  <c r="F10" i="4"/>
  <c r="F11" i="4"/>
  <c r="J11" i="4"/>
  <c r="F12" i="4"/>
  <c r="J12" i="4" s="1"/>
  <c r="F13" i="4"/>
  <c r="J13" i="4" s="1"/>
  <c r="F14" i="4"/>
  <c r="J14" i="4"/>
  <c r="F15" i="4"/>
  <c r="J15" i="4"/>
  <c r="F16" i="4"/>
  <c r="J16" i="4"/>
  <c r="F17" i="4"/>
  <c r="F18" i="4"/>
  <c r="J18" i="4"/>
  <c r="F19" i="4"/>
  <c r="J19" i="4" s="1"/>
  <c r="F20" i="4"/>
  <c r="F21" i="4"/>
  <c r="J21" i="4"/>
  <c r="F22" i="4"/>
  <c r="F23" i="4"/>
  <c r="J23" i="4"/>
  <c r="F5" i="4"/>
  <c r="J5" i="4" s="1"/>
  <c r="I68" i="3"/>
  <c r="F5" i="3"/>
  <c r="J5" i="3"/>
  <c r="F29" i="4"/>
  <c r="J29" i="4"/>
  <c r="F33" i="5"/>
  <c r="J33" i="5"/>
  <c r="H66" i="3"/>
  <c r="G66" i="3"/>
  <c r="F66" i="3" s="1"/>
  <c r="J66" i="3" s="1"/>
  <c r="G64" i="3"/>
  <c r="F64" i="3"/>
  <c r="J64" i="3" s="1"/>
  <c r="H64" i="3"/>
  <c r="H68" i="3"/>
  <c r="H46" i="5"/>
  <c r="F46" i="5" s="1"/>
  <c r="J46" i="5" s="1"/>
  <c r="F46" i="3"/>
  <c r="J46" i="3"/>
  <c r="F47" i="3"/>
  <c r="J47" i="3"/>
  <c r="F48" i="3"/>
  <c r="J48" i="3"/>
  <c r="F49" i="3"/>
  <c r="J49" i="3"/>
  <c r="G35" i="4"/>
  <c r="F35" i="4"/>
  <c r="J35" i="4"/>
  <c r="J10" i="4"/>
  <c r="J26" i="4"/>
  <c r="J20" i="4"/>
  <c r="F35" i="3"/>
  <c r="J35" i="3"/>
  <c r="F34" i="3"/>
  <c r="J34" i="3"/>
  <c r="F72" i="3"/>
  <c r="J72" i="3"/>
  <c r="F19" i="3"/>
  <c r="J19" i="3"/>
  <c r="F20" i="3"/>
  <c r="J20" i="3"/>
  <c r="F22" i="3"/>
  <c r="J22" i="3"/>
  <c r="F24" i="3"/>
  <c r="J24" i="3"/>
  <c r="F75" i="3"/>
  <c r="J75" i="3"/>
  <c r="F74" i="3"/>
  <c r="J74" i="3"/>
  <c r="H67" i="3"/>
  <c r="G67" i="3"/>
  <c r="F67" i="3" s="1"/>
  <c r="J67" i="3" s="1"/>
  <c r="F53" i="3"/>
  <c r="J53" i="3"/>
  <c r="F58" i="3"/>
  <c r="F59" i="3"/>
  <c r="J59" i="3" s="1"/>
  <c r="F60" i="3"/>
  <c r="J60" i="3"/>
  <c r="F69" i="3"/>
  <c r="J69" i="3" s="1"/>
  <c r="F70" i="3"/>
  <c r="J70" i="3" s="1"/>
  <c r="F71" i="3"/>
  <c r="J71" i="3"/>
  <c r="G38" i="3"/>
  <c r="J26" i="3"/>
  <c r="F21" i="3"/>
  <c r="F23" i="3"/>
  <c r="J23" i="3"/>
  <c r="F25" i="3"/>
  <c r="J25" i="3" s="1"/>
  <c r="F27" i="3"/>
  <c r="J27" i="3"/>
  <c r="F28" i="3"/>
  <c r="J28" i="3" s="1"/>
  <c r="F29" i="3"/>
  <c r="J29" i="3"/>
  <c r="F30" i="3"/>
  <c r="J30" i="3" s="1"/>
  <c r="F31" i="3"/>
  <c r="J31" i="3"/>
  <c r="F32" i="3"/>
  <c r="J32" i="3" s="1"/>
  <c r="F36" i="3"/>
  <c r="J36" i="3"/>
  <c r="F40" i="3"/>
  <c r="J40" i="3" s="1"/>
  <c r="F41" i="3"/>
  <c r="J41" i="3"/>
  <c r="F42" i="3"/>
  <c r="J42" i="3" s="1"/>
  <c r="F43" i="3"/>
  <c r="J43" i="3"/>
  <c r="F45" i="3"/>
  <c r="J45" i="3" s="1"/>
  <c r="F50" i="3"/>
  <c r="J50" i="3"/>
  <c r="F52" i="3"/>
  <c r="J52" i="3" s="1"/>
  <c r="F6" i="3"/>
  <c r="J6" i="3"/>
  <c r="F7" i="3"/>
  <c r="J7" i="3" s="1"/>
  <c r="F8" i="3"/>
  <c r="J8" i="3"/>
  <c r="F9" i="3"/>
  <c r="J9" i="3" s="1"/>
  <c r="F10" i="3"/>
  <c r="J10" i="3" s="1"/>
  <c r="F11" i="3"/>
  <c r="J11" i="3"/>
  <c r="F12" i="3"/>
  <c r="F13" i="3"/>
  <c r="J13" i="3"/>
  <c r="F14" i="3"/>
  <c r="J14" i="3"/>
  <c r="F15" i="3"/>
  <c r="J15" i="3"/>
  <c r="F16" i="3"/>
  <c r="J16" i="3"/>
  <c r="F17" i="3"/>
  <c r="J17" i="3"/>
  <c r="F18" i="3"/>
  <c r="J18" i="3"/>
  <c r="H27" i="4"/>
  <c r="H36" i="4"/>
  <c r="G35" i="5"/>
  <c r="F38" i="4"/>
  <c r="J38" i="4" s="1"/>
  <c r="F55" i="3"/>
  <c r="J55" i="3" s="1"/>
  <c r="F18" i="5"/>
  <c r="G56" i="5"/>
  <c r="F56" i="5" s="1"/>
  <c r="J56" i="5" s="1"/>
  <c r="J18" i="5"/>
  <c r="G55" i="5"/>
  <c r="F55" i="5" s="1"/>
  <c r="J55" i="5" s="1"/>
  <c r="G51" i="5"/>
  <c r="J62" i="5"/>
  <c r="G46" i="5"/>
  <c r="F22" i="5"/>
  <c r="J22" i="5"/>
  <c r="J15" i="5"/>
  <c r="J14" i="5"/>
  <c r="J25" i="5"/>
  <c r="J17" i="4"/>
  <c r="F44" i="3"/>
  <c r="J44" i="3" s="1"/>
  <c r="B20" i="2"/>
  <c r="A20" i="2"/>
  <c r="J52" i="4"/>
  <c r="J56" i="4"/>
  <c r="J22" i="4"/>
  <c r="J33" i="4"/>
  <c r="G48" i="5"/>
  <c r="F48" i="5"/>
  <c r="J48" i="5" s="1"/>
  <c r="J21" i="5"/>
  <c r="J76" i="3"/>
  <c r="J21" i="3"/>
  <c r="J73" i="3"/>
  <c r="F62" i="3"/>
  <c r="J62" i="3"/>
  <c r="G27" i="4"/>
  <c r="G36" i="4"/>
  <c r="G40" i="4"/>
  <c r="G54" i="5"/>
  <c r="F54" i="5" s="1"/>
  <c r="J54" i="5" s="1"/>
  <c r="J12" i="3"/>
  <c r="J64" i="5"/>
  <c r="J63" i="5"/>
  <c r="J60" i="5"/>
  <c r="J27" i="5"/>
  <c r="J44" i="5"/>
  <c r="B2" i="2"/>
  <c r="A19" i="2"/>
  <c r="B19" i="2"/>
  <c r="B6" i="2"/>
  <c r="B18" i="2"/>
  <c r="A18" i="2"/>
  <c r="B9" i="2"/>
  <c r="R27" i="1"/>
  <c r="B12" i="2"/>
  <c r="B11" i="2"/>
  <c r="B4" i="2"/>
  <c r="J58" i="3"/>
  <c r="J78" i="3"/>
  <c r="J77" i="3"/>
  <c r="J24" i="4"/>
  <c r="F34" i="6"/>
  <c r="M34" i="6"/>
  <c r="F33" i="6"/>
  <c r="M33" i="6" s="1"/>
  <c r="H42" i="5"/>
  <c r="H35" i="5"/>
  <c r="F51" i="5"/>
  <c r="J51" i="5" s="1"/>
  <c r="J57" i="4"/>
  <c r="J58" i="4"/>
  <c r="J66" i="5"/>
  <c r="J67" i="5"/>
  <c r="H31" i="4"/>
  <c r="F20" i="6"/>
  <c r="M20" i="6"/>
  <c r="F27" i="4"/>
  <c r="J27" i="4" s="1"/>
  <c r="G22" i="6"/>
  <c r="G29" i="6"/>
  <c r="F29" i="6"/>
  <c r="M29" i="6" s="1"/>
  <c r="M47" i="6"/>
  <c r="M46" i="6"/>
  <c r="G31" i="4"/>
  <c r="F31" i="4" l="1"/>
  <c r="J31" i="4" s="1"/>
  <c r="M3" i="6"/>
  <c r="C21" i="2" s="1"/>
  <c r="J3" i="5"/>
  <c r="C20" i="2" s="1"/>
  <c r="I36" i="4"/>
  <c r="F36" i="4" s="1"/>
  <c r="J36" i="4" s="1"/>
  <c r="J3" i="4" s="1"/>
  <c r="C19" i="2" s="1"/>
  <c r="F63" i="3"/>
  <c r="J63" i="3" s="1"/>
  <c r="F37" i="3"/>
  <c r="J37" i="3" s="1"/>
  <c r="J3" i="3" s="1"/>
  <c r="C18" i="2" s="1"/>
  <c r="H30" i="6"/>
  <c r="F30" i="6" s="1"/>
  <c r="M30" i="6" s="1"/>
  <c r="C29" i="2" l="1"/>
  <c r="R26" i="1" s="1"/>
  <c r="O28" i="1" l="1"/>
  <c r="R28" i="1" s="1"/>
  <c r="R29" i="1" s="1"/>
</calcChain>
</file>

<file path=xl/sharedStrings.xml><?xml version="1.0" encoding="utf-8"?>
<sst xmlns="http://schemas.openxmlformats.org/spreadsheetml/2006/main" count="1048" uniqueCount="512">
  <si>
    <t>KRYCÍ LIST ROZPOČTU</t>
  </si>
  <si>
    <t>Název stavby</t>
  </si>
  <si>
    <t>CENTRUM AKTIVNÍCH SENIORŮ</t>
  </si>
  <si>
    <t>Název objektu</t>
  </si>
  <si>
    <t>SO 03 - Centrum aktivních seniorů</t>
  </si>
  <si>
    <t xml:space="preserve"> </t>
  </si>
  <si>
    <t>Název části</t>
  </si>
  <si>
    <t>D-03.06</t>
  </si>
  <si>
    <t>Elektroinstalace slaboproud</t>
  </si>
  <si>
    <t>Kod CPV</t>
  </si>
  <si>
    <t>Objednatel</t>
  </si>
  <si>
    <t xml:space="preserve">Statutární město Frýdek-Místek, 
Radniční 1148, 738 04 Frýdek-Místek
</t>
  </si>
  <si>
    <t>Projektant</t>
  </si>
  <si>
    <t>elektro-projekce s.r.o. Ostrava</t>
  </si>
  <si>
    <t>Zpracoval</t>
  </si>
  <si>
    <t>Dne</t>
  </si>
  <si>
    <t>ing. Hana Matušková</t>
  </si>
  <si>
    <t>11/2017</t>
  </si>
  <si>
    <t>Celkové náklady</t>
  </si>
  <si>
    <t xml:space="preserve">Součet 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</si>
  <si>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</si>
  <si>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</si>
  <si>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</si>
  <si>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</si>
  <si>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</si>
  <si>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</si>
  <si>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</si>
  <si>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Zhotovitel</t>
  </si>
  <si>
    <t>Dodávky objednatele</t>
  </si>
  <si>
    <t>Klouzavá doložka</t>
  </si>
  <si>
    <t>Zvýhodnění + -</t>
  </si>
  <si>
    <t>REKAPITULACE POLOŽKOVÉHO ROZPOČTU</t>
  </si>
  <si>
    <t>Stavba:</t>
  </si>
  <si>
    <t>Objekt:</t>
  </si>
  <si>
    <t>Díl objektu:</t>
  </si>
  <si>
    <t>Část:</t>
  </si>
  <si>
    <t xml:space="preserve">JKSO: </t>
  </si>
  <si>
    <t>Objednatel:</t>
  </si>
  <si>
    <t>Zhotovitel:</t>
  </si>
  <si>
    <t>Datum:</t>
  </si>
  <si>
    <t>Kód</t>
  </si>
  <si>
    <t>Popis</t>
  </si>
  <si>
    <t>Cena celkem</t>
  </si>
  <si>
    <t>Celkem bez DPH</t>
  </si>
  <si>
    <t>Číslo položky</t>
  </si>
  <si>
    <t>Číselné zatřídění</t>
  </si>
  <si>
    <t>Popis položky</t>
  </si>
  <si>
    <t>Měrná jednotka</t>
  </si>
  <si>
    <t>Jednotková cena v Kč</t>
  </si>
  <si>
    <t>Počet
celkem</t>
  </si>
  <si>
    <t>Z toho v
1NP</t>
  </si>
  <si>
    <t>Z toho v
2NP</t>
  </si>
  <si>
    <t>Z toho ve
3NP</t>
  </si>
  <si>
    <t>Celková              cena v Kč</t>
  </si>
  <si>
    <t>A</t>
  </si>
  <si>
    <t>SK - Strukturovaná kabeláž</t>
  </si>
  <si>
    <t>A.001</t>
  </si>
  <si>
    <t>Datový rozváděč DR1</t>
  </si>
  <si>
    <t>A.002</t>
  </si>
  <si>
    <t>42U 600/800, 19" IP30, stojanový rozebíratelný datový rozvaděč,42U, dveře sklo, uzamykatelný</t>
  </si>
  <si>
    <t>ks</t>
  </si>
  <si>
    <t>A.003</t>
  </si>
  <si>
    <t>Podstavec s filtrem prostojanový datový rozváděč 600/800</t>
  </si>
  <si>
    <t>A.004</t>
  </si>
  <si>
    <t xml:space="preserve">Montážní sada,4 x základní sada prvků (obsahuje plovoucí matici, šroub a plastovou podložku.) pro uchycení zařízení do rozvaděče nebo rámu </t>
  </si>
  <si>
    <t>A.005</t>
  </si>
  <si>
    <t>Ventilační jednotka,4x ventilátor,termostat,spodní-horní</t>
  </si>
  <si>
    <t>A.006</t>
  </si>
  <si>
    <t>Osvětlovací jednotka 1U</t>
  </si>
  <si>
    <t>A.007</t>
  </si>
  <si>
    <t>Patch panel PP 24xRJ45 kat 6 nestíněný,1U, komplet vybavený</t>
  </si>
  <si>
    <t>A.008</t>
  </si>
  <si>
    <t>Telefonní patch panel 50x RJ45, ISDN, 1U, 1U, černý, komplet vybavený</t>
  </si>
  <si>
    <t>A.009</t>
  </si>
  <si>
    <t>Polička s perforací 1U/450mm, max.nosnost 40-80kg</t>
  </si>
  <si>
    <t>A.010</t>
  </si>
  <si>
    <t>Vyvazovací panel 1U/ 19" jednostranná plast. lišta</t>
  </si>
  <si>
    <t>A.011</t>
  </si>
  <si>
    <t>Vyvazovací panel 2U/ 19" jednostranná plast. lišta</t>
  </si>
  <si>
    <t>A.012</t>
  </si>
  <si>
    <t>Rozvodný panel 6 x 230 V, 50 Hz s přepěťovou ochranou</t>
  </si>
  <si>
    <t>A.013</t>
  </si>
  <si>
    <t>Háček 80x80 kovový</t>
  </si>
  <si>
    <t>A.014</t>
  </si>
  <si>
    <t>Optická vana 24xSC, výsuvná pro 24xSC simplex, LC duplex</t>
  </si>
  <si>
    <t>A.016</t>
  </si>
  <si>
    <t>Optická kazeta pro 2x8 svarů s víkem a držáky svarů, černá</t>
  </si>
  <si>
    <t>A.020</t>
  </si>
  <si>
    <t>Propojovací kabel Cat.6 stíněný 1m</t>
  </si>
  <si>
    <t>A.021</t>
  </si>
  <si>
    <t>Propojovací kabel Cat.6 stíněný 2m</t>
  </si>
  <si>
    <t>A.025</t>
  </si>
  <si>
    <t>Switch 48-port 10/100, PoE 375W/48 ports, počet Fast Ethernet (měď) portů 48,počet portů gigabitového Ethernetu 2,kapacita přepínání 17.6 Gbit/s,Throughput 13.10 Mpps, power over Ethernet plus (PoE + ) 48 portů, Total Power over Ethernet (PoE) budget 375W</t>
  </si>
  <si>
    <t>A.026</t>
  </si>
  <si>
    <t>SFP (Small Form Factor Pluggable modul) optický modul 1000Base-LX/LH (SM i MM vlákno, LC konektor), dosah až 10km (SM vlákno 9/125 m) nebo až 550m (MM vlákno 50/125 m i 62,5/125 m); OEM kompatibilní s použitým switchem</t>
  </si>
  <si>
    <t>A.027</t>
  </si>
  <si>
    <t>UPS-1500VA/1350W, Office LCD Rackmount, 2U,Napěťový rozsah – 150-300V, Výstupní napětí – Simulovaný sinusový 230VAC +/- 5%,Datová ochrana – RJ45/RJ11 - 1x In, 1x Out,Přepěťová ochrana – 810J,Čas přepnutí – 4ms,Typ baterie (počet) – 12V/7Ah (4)</t>
  </si>
  <si>
    <t>A.028</t>
  </si>
  <si>
    <t xml:space="preserve">Switch 8x Gbit LAN, 2x SFP port, POE+, připojení zařízení AP, 150W, propustnost až 10 Gbps, forwarding rate 14,88 Mpps.podpora PoE dle normy IEEE 802.3af/at a pasivního PoE 24V na každém portu  - maximální výkon PoE+ na jeden port je 34,2 W, maximální výkon pasivního PoE 24V na jeden port je 17 W
</t>
  </si>
  <si>
    <t>A.029</t>
  </si>
  <si>
    <t>Vnitřní AP Anténa, Long Range 1317 Mbps AP/Hotspot 2,4/5 GHz, 802.11ac, MIMO 3×3 - vnitřní,3 dBi antén na 2,4GHz a dvou integrovaných 6 dBi antén pro 5 GHz pásmo. Větší dosah signálu, k AP se lze připojit na vzdálenost do 183 m.</t>
  </si>
  <si>
    <t>A.048</t>
  </si>
  <si>
    <t>A.050</t>
  </si>
  <si>
    <t>Metalický datový kabel U/UTP cat 6 LSZH, 4pár, drát, 23 AWG</t>
  </si>
  <si>
    <t>m</t>
  </si>
  <si>
    <t>A.051</t>
  </si>
  <si>
    <t>Metalický datový kabel U/UTP cat 6, 4pár, drát, 23 AWG, PE plášť venkovní</t>
  </si>
  <si>
    <t>A.052</t>
  </si>
  <si>
    <t xml:space="preserve">Kabel vícežilový sdělovací 10x2x0,5 měděný vodič plný, PVC izolace, dvě nebo tři žíly stočeny v prvek,prvky stočeny,ovinuto Al laminovanou fólií se dvěma příložnými Cu dráty pocínovanými, PVC plášť </t>
  </si>
  <si>
    <t>A.056</t>
  </si>
  <si>
    <t>Zásuvka 1xRJ45,UTP komplet,Cat.6, uložení na přístrojovou krabici pod omítku</t>
  </si>
  <si>
    <t>A.057</t>
  </si>
  <si>
    <t>Zásuvka 2xRJ45,UTP komplet,Cat.6, uložení na přístrojovou krabici pod omítku</t>
  </si>
  <si>
    <t>A.059</t>
  </si>
  <si>
    <t>Zásuvka 1xRJ45,UTP komplet,Cat.6, uložení na přístrojovou krabici na omítku</t>
  </si>
  <si>
    <t>A.060</t>
  </si>
  <si>
    <t>Zásuvka 2xRJ45, UTP komplet Cat.6, v provedení modulu 45*45, montáž do přístrojové vložky podlahové krabice, vč. montážního příslušenství, záslepek, rámečků apod.</t>
  </si>
  <si>
    <t>A.061</t>
  </si>
  <si>
    <t>Zásuvka HDMI v provedení na přístrojovou zásuvka uložení pod omítku</t>
  </si>
  <si>
    <t>A.062</t>
  </si>
  <si>
    <t>Metalický HDMI kabel 1.4 High speed+Ethernet, délka 10m</t>
  </si>
  <si>
    <t>A.063</t>
  </si>
  <si>
    <t>Standardní 8-pinový UTP konektor RJ45</t>
  </si>
  <si>
    <t>A.064</t>
  </si>
  <si>
    <t>Keystone RJ45, Cat.6, UTP, Tool Free</t>
  </si>
  <si>
    <t>A.065</t>
  </si>
  <si>
    <t>Krabice přístrojová KP 68/xx montáž pod omítku</t>
  </si>
  <si>
    <t>A.066</t>
  </si>
  <si>
    <t>Krabice přístrojová, montáž na povrch</t>
  </si>
  <si>
    <t>A.068</t>
  </si>
  <si>
    <t>PVC Chránička/trubka 23mm,ohebná</t>
  </si>
  <si>
    <t>A.069</t>
  </si>
  <si>
    <t>PVC chránička/trubka 16mm, ohebná</t>
  </si>
  <si>
    <t>A.071</t>
  </si>
  <si>
    <t>PVC Chránička/trubka 36mm,ohebná</t>
  </si>
  <si>
    <t>A.073</t>
  </si>
  <si>
    <t>PVC trubka pevná hladká 23mm, montáž po povrchu</t>
  </si>
  <si>
    <t>A.074</t>
  </si>
  <si>
    <t>Protahovací drát AY2,5</t>
  </si>
  <si>
    <t>A.076</t>
  </si>
  <si>
    <t>Trubka ohebná 2340, montáž do betonové podlahy</t>
  </si>
  <si>
    <t>A.085</t>
  </si>
  <si>
    <t>Žárově zinkovaný kabelový drátěný žlab, průměr drátu 4mm, rozměry ok 50x100mm , žlab  50/50mm vč. příslušenství, montáž stropní</t>
  </si>
  <si>
    <t>A.086</t>
  </si>
  <si>
    <t>Žárově zinkovaný kabelový drátěný žlab, průměr drátu 4mm, rozměry ok 50x100mm , žlab  100/50mm vč. příslušenství, montáž stropní</t>
  </si>
  <si>
    <t>A.087</t>
  </si>
  <si>
    <t>Žárově zinkovaný kabelový drátěný žlab, průměr drátu 4mm, rozměry ok 50x100mm , žlab  150/100mm vč. příslušenství, montáž stropní</t>
  </si>
  <si>
    <t>A.090</t>
  </si>
  <si>
    <t>62/50 Kabelový žlab oceloplechový vč. příslušenství , v provedení plný</t>
  </si>
  <si>
    <t>A.093</t>
  </si>
  <si>
    <t>Stoupací kabelový žebřík, včetně manžet pro uchycení kabeláže po 3m</t>
  </si>
  <si>
    <t>A.094</t>
  </si>
  <si>
    <t>MIS1b, pod omítku, rozváděč pro metalické sítě. Rozváděč je určen k distribuci 100 párů ve vnitřním i venkovním prostředí, vč. svorkovnic a bleskojistek</t>
  </si>
  <si>
    <t>A.096</t>
  </si>
  <si>
    <t>Požární ucpávky, včetně nátěru a instalace</t>
  </si>
  <si>
    <t>m2</t>
  </si>
  <si>
    <t>A.097</t>
  </si>
  <si>
    <t>A.098</t>
  </si>
  <si>
    <t>Instalační materiál</t>
  </si>
  <si>
    <t>A.099</t>
  </si>
  <si>
    <t>Kabelové trasy-instalace kabelů do trubek, žlabů, lišt apod</t>
  </si>
  <si>
    <t>A.100</t>
  </si>
  <si>
    <t>Kabelové trasy-instalace chrániček, kabelů do zdi, na příchytky, drážkování apod.</t>
  </si>
  <si>
    <t>A.101</t>
  </si>
  <si>
    <t>Montáž žlabu, stoupacího žebříku</t>
  </si>
  <si>
    <t>A.103</t>
  </si>
  <si>
    <t>Montáž rozváděče včetně vybavení , sestavení komplet (vyvazovací panely, patch panely, příslušenství apod.)</t>
  </si>
  <si>
    <t>A.104</t>
  </si>
  <si>
    <t>Montáž a instalace switche do skříně rack</t>
  </si>
  <si>
    <t>A.106</t>
  </si>
  <si>
    <t>Montáž a instalace zdroje UPS do skříně rack</t>
  </si>
  <si>
    <t>A.108</t>
  </si>
  <si>
    <t>Montáž přístupového bodu AP sítě Wi-Fi</t>
  </si>
  <si>
    <t>A.109</t>
  </si>
  <si>
    <t>Zapojení vývodů zásuvek a v Racku</t>
  </si>
  <si>
    <t>A.111</t>
  </si>
  <si>
    <t>Montáž zásuvek SK</t>
  </si>
  <si>
    <t>A.112</t>
  </si>
  <si>
    <t>Montáž zásuvek HDMI</t>
  </si>
  <si>
    <t>A.113</t>
  </si>
  <si>
    <t>Montáž keystone</t>
  </si>
  <si>
    <t>A.114</t>
  </si>
  <si>
    <t>Montáž PP panelu 24 RJ, komplet do datového rozváděče, vč. Příslušenství</t>
  </si>
  <si>
    <t>A.115</t>
  </si>
  <si>
    <t>Montáž konektoru UTP RJ 45 pro zapojení kamer CCTV, zvonkových tabel</t>
  </si>
  <si>
    <t>A.121</t>
  </si>
  <si>
    <t>Certifikační měření Permanent link Cat.6A ISO 11801</t>
  </si>
  <si>
    <t>A.125</t>
  </si>
  <si>
    <t>Průraz ve zdivu betonovém tl. 20cm, plochy do 0,025m2, vč. začištění</t>
  </si>
  <si>
    <t>A.126</t>
  </si>
  <si>
    <t>Průraz ve zdivu betonovém tl. 20cm, plochy do 0,05m2, vč. začištění</t>
  </si>
  <si>
    <t>A.127</t>
  </si>
  <si>
    <t>Průraz přes strop, vč. začištění</t>
  </si>
  <si>
    <t>A.128</t>
  </si>
  <si>
    <t>Průraz přes obvodové zdivo , vč. začištění</t>
  </si>
  <si>
    <t>A.133</t>
  </si>
  <si>
    <t>Vypracování skutečné dokumentace stavby</t>
  </si>
  <si>
    <t>A.134</t>
  </si>
  <si>
    <t>Oživení, zkušební testy</t>
  </si>
  <si>
    <t>A.135</t>
  </si>
  <si>
    <t>Pomocné stavební práce</t>
  </si>
  <si>
    <t>kplt</t>
  </si>
  <si>
    <t>A.140</t>
  </si>
  <si>
    <t>Revize</t>
  </si>
  <si>
    <t>A.141</t>
  </si>
  <si>
    <t>PPV 6% (podružné pracovní výkony)</t>
  </si>
  <si>
    <t>A.142</t>
  </si>
  <si>
    <t>Mimostav. doprava 3,6% z dodávky</t>
  </si>
  <si>
    <t>Poznámka:</t>
  </si>
  <si>
    <t>Strukturovaná kabeláž kategorie 6, v nestíněném provedení (kabely U/UTP), kabeláž splňuje požadavky dle TIA/EIA 568B.2-1, EN 50173-1:2002 a ISO 11801:2002, pracovní frekvence 200 MHz,testovací 250 MHz, protokol 10/100/1000BaseT</t>
  </si>
  <si>
    <t>B</t>
  </si>
  <si>
    <t>STA - Společná televizní anténa</t>
  </si>
  <si>
    <t xml:space="preserve">Hlavní stanice pro příjem volně šiřitelných signálů v novém systému DVB-T2. </t>
  </si>
  <si>
    <t>B.001</t>
  </si>
  <si>
    <t>Programovatelný zesilovač, dva UHF vstupy, vstup pro I./ III./ DAB pásmo, AUX vstup a vstup pro FM pásmo. Oběma UHF vstupům lze přiradit celkem pět programovatelných frekvenčních filtrů F1 až F5 které lze nastavit ve třech kombinacích (5-0, 4-1, 3-2). Každý filtr lze nastavit na libovolný kanál v pásmu UHF a jeho šířku lze nastavit na 1 - 7 standardních 8 MHz TV kanálů</t>
  </si>
  <si>
    <t>B.002</t>
  </si>
  <si>
    <t>Anténa pro pásmo UHF, kanál 21-60, G=15 dB, LTE verze M, DVB-T2</t>
  </si>
  <si>
    <t>B.003</t>
  </si>
  <si>
    <t>Anténa pro pásmo FM 87,5-108 MHz,  kruhová vertikální i horizontální polarizace</t>
  </si>
  <si>
    <t>B.004</t>
  </si>
  <si>
    <t>Kanálová zesilovací vložka zesilovacích hlavních stanic vhodná, jak pro zesílení DVB-T multiplexu síťě MUX1-2-3, DVB-T2, tak i analogového TV signálu UHF/F konektory ZG/ZP 431</t>
  </si>
  <si>
    <t>B.005</t>
  </si>
  <si>
    <t>Kanálová zesilovací vložka zesilovacích hlavních stanic vhodná pro zesílení VKV(FM)/F konektory ZG/ZP 431</t>
  </si>
  <si>
    <t>B.006</t>
  </si>
  <si>
    <t>Zdroj pro napájení zesilovačů ZG a kanálových konvertorů PC,zdroj poskytuje napětí 24 V do odběru 1300 mA (napájení zesilovačů) a 5,7 V do odběru 2800 mA, vč. propojovacího kabelu pro 12 zesilovačů</t>
  </si>
  <si>
    <t>B.007</t>
  </si>
  <si>
    <t>Anténní stožár 2m vč. kotvení a uchycení stožáru na střeše, montáž do zdi, vč. kotvících prvků apod.</t>
  </si>
  <si>
    <t>B.008</t>
  </si>
  <si>
    <t>Výložník na stožár pro antény s příslušenstvím</t>
  </si>
  <si>
    <t>B.009</t>
  </si>
  <si>
    <t>Oceloplechový rozvaděč SLP 800x500x200mm,hlavní stanice STA montáž pod omítku</t>
  </si>
  <si>
    <t>B.010</t>
  </si>
  <si>
    <t>Montážní rám pro zdroj a 7 modulů 255x335x12mm, uchycení do rozvodnice STA</t>
  </si>
  <si>
    <t>B.011</t>
  </si>
  <si>
    <t>Oceloplechový rozvaděč SLP 350x300x200mm, montáž na ocelovou konstrukci</t>
  </si>
  <si>
    <t>B.012</t>
  </si>
  <si>
    <t>Oceloplechový rozvaděč SLP 500x400x200mm, montáž na povrch</t>
  </si>
  <si>
    <t>B.014</t>
  </si>
  <si>
    <t>Rozbočovač TV a FM signálu do 3 větví . Průchozí pro napájení, 5-1000MHz,3 výstupy, 6,5 dB</t>
  </si>
  <si>
    <t>B.016</t>
  </si>
  <si>
    <t>Odbočovač TV a FM signálu do 4 větví . Průchozí pro napájení, 5-1000MHz, ,4 výstupy,8dB</t>
  </si>
  <si>
    <t>B.017</t>
  </si>
  <si>
    <t>Zásuvka rozvodu TV+R,koncová, 2dB, komplet vč. rámečku a masky, montáž na přístrojovou krabic vč. příslušenství, design dle zásuvek ENN</t>
  </si>
  <si>
    <t>B.019</t>
  </si>
  <si>
    <t xml:space="preserve">Širokopásmová koaxiální přepěťová ochrana typ 1 (svodič bleskového proudu třídy B), osazená plynovou bleskojistkou, chráni zařízení ve smyslu znění dokumentu IEC 61312-1 </t>
  </si>
  <si>
    <t>B.020</t>
  </si>
  <si>
    <t>Skříň vč. krytí pro osazení přepš´tových ochran, vč. montážního příslušenství</t>
  </si>
  <si>
    <t>B.021</t>
  </si>
  <si>
    <t>Zakončovací odpor 75 ohm ,odd. napájení</t>
  </si>
  <si>
    <t>B.022</t>
  </si>
  <si>
    <t>Požární ucpávky vč. požárního nátěru a popisu</t>
  </si>
  <si>
    <t>B.023</t>
  </si>
  <si>
    <t>B.024</t>
  </si>
  <si>
    <t xml:space="preserve">Koaxiální kabel [ např.technický standard KH 21D či rovnocenné řešení],vnější průměr 6,8 mm, PVC,impedance 75 ohm,vnitřní vodič 1,1 mm Cu,útlum stínění 95 dB class A,činitel zkrácení 0,80, min ohyb 70 mm, pro přenosy na velké vzdálenosti </t>
  </si>
  <si>
    <t>B.025</t>
  </si>
  <si>
    <t>Koaxiální kabel s pěnovým dielektrikem, dvojitým stíněním, určen pro venkovní montáž, pro svody od antén, kabel s pěnovým dielektrikem a dvojitým stíněním, 6,38mm</t>
  </si>
  <si>
    <t>B.027</t>
  </si>
  <si>
    <t>PVC elektroinstalační chránička/trubka 23mm,ohebná</t>
  </si>
  <si>
    <t>B.028</t>
  </si>
  <si>
    <t>B.029</t>
  </si>
  <si>
    <t>PVC Chránička/trubka 36mm,ohebná pod omítku</t>
  </si>
  <si>
    <t>B.030</t>
  </si>
  <si>
    <t>PVC trubka UV stabilní 32mm, venkovní montáž po povrchu, na střeše</t>
  </si>
  <si>
    <t>B.031</t>
  </si>
  <si>
    <t>B.032</t>
  </si>
  <si>
    <t>B.033</t>
  </si>
  <si>
    <t>B.034</t>
  </si>
  <si>
    <t>B.035</t>
  </si>
  <si>
    <t>Kabelové trasy-instalace kabelů do trubek/ lišt, žlabů apod</t>
  </si>
  <si>
    <t>B.036</t>
  </si>
  <si>
    <t>Kabelové trasy-instalace chrániček, kabelů do zdi, na příchytky apod.</t>
  </si>
  <si>
    <t>B.038</t>
  </si>
  <si>
    <t>Montáž zásuvky rozvodu STA, montáž na přístrojovou krabic vč. příslušenství</t>
  </si>
  <si>
    <t>B.039</t>
  </si>
  <si>
    <t>Montáž rozbočovače</t>
  </si>
  <si>
    <t>B.041</t>
  </si>
  <si>
    <t>Montáž zesilovače , montáž na mont. desku/rozváděč,osazení rozvodnice</t>
  </si>
  <si>
    <t>B.042</t>
  </si>
  <si>
    <t>Měření signálu na zásuvce STA</t>
  </si>
  <si>
    <t>B.044</t>
  </si>
  <si>
    <t>Montáž anténního předzesilovač</t>
  </si>
  <si>
    <t>B.045</t>
  </si>
  <si>
    <t>Montáž ochranné bleskojistky na venkovní rozvody systému STA</t>
  </si>
  <si>
    <t>B.046</t>
  </si>
  <si>
    <t>Motnáž rozváděče nástěnného pro technologii rozvodu STA</t>
  </si>
  <si>
    <t>B.047</t>
  </si>
  <si>
    <t>Motnáž výložníků pro uchycení antén televizního příjmu na stožár STA, vč. montážnho příslušenství</t>
  </si>
  <si>
    <t>B.048</t>
  </si>
  <si>
    <t>Montáž antén pozemní příjem</t>
  </si>
  <si>
    <t>B.049</t>
  </si>
  <si>
    <t>Motnáž anténního stožáru s uchycením do střechy, vč. výložníků</t>
  </si>
  <si>
    <t>B.050</t>
  </si>
  <si>
    <t>Montáž kanálové zesilovací vložky do zesilovacích hlavních stanic, montáž na mont. desku, osazení do rozvodnice</t>
  </si>
  <si>
    <t>B.051</t>
  </si>
  <si>
    <t>Montáž napájecího zdroje systému zesilovačů a aktivních prvků hlavní stanice STA</t>
  </si>
  <si>
    <t>B.052</t>
  </si>
  <si>
    <t>Měření  síly signálu před montáží a umístěnním anténního stožáru, venkovní měření v místě instalace stožáru, na střeše</t>
  </si>
  <si>
    <t>B.053</t>
  </si>
  <si>
    <t>B.056</t>
  </si>
  <si>
    <t>B.057</t>
  </si>
  <si>
    <t>Oživení systému, zkušební testy nastavení televizního sytému STA, uvedení do provozu</t>
  </si>
  <si>
    <t>B.059</t>
  </si>
  <si>
    <r>
      <t>Vypracování skutečné dokumentace stavby</t>
    </r>
    <r>
      <rPr>
        <sz val="12"/>
        <color theme="0"/>
        <rFont val="Times New Roman"/>
        <family val="1"/>
        <charset val="238"/>
      </rPr>
      <t xml:space="preserve"> - obsaženo v celkovém rekapitulaci stavby</t>
    </r>
  </si>
  <si>
    <t>B.060</t>
  </si>
  <si>
    <t>B.067</t>
  </si>
  <si>
    <t>Hodinová zúčtovací sazba - technik odborný rozvodu TV, součinnost při osazování technologie STA, programování, úpravy s přechodem na technologii  DVB-T2</t>
  </si>
  <si>
    <t>h</t>
  </si>
  <si>
    <t>B.068</t>
  </si>
  <si>
    <t>Revize vč. revizní zprávy</t>
  </si>
  <si>
    <t>B.069</t>
  </si>
  <si>
    <t>B.070</t>
  </si>
  <si>
    <t>Z toho v
1.NP</t>
  </si>
  <si>
    <t>Z toho v
2.NP</t>
  </si>
  <si>
    <t>Z toho v
3.NP</t>
  </si>
  <si>
    <t>C</t>
  </si>
  <si>
    <t>PZTS - Poplachový a tísňový zabezpečovací systém</t>
  </si>
  <si>
    <t>C.001</t>
  </si>
  <si>
    <t xml:space="preserve">Sestava ústředny 2 linky, 96zón,  včetně klávesnice s dotykovým displejem,s pokročilým ovládacím menu a vestavěným Wi-Fi a LAN modulem </t>
  </si>
  <si>
    <t>C.002</t>
  </si>
  <si>
    <t>Systémový Ethernet (TCP/IP) komunikátor bez krytus implementací změn IP komunikace dle norem EN50131 a EN50136</t>
  </si>
  <si>
    <t>C.003</t>
  </si>
  <si>
    <t xml:space="preserve">Systémový GSM modul v kovovém krytu s anténou pro posílání SMS a volání uživateli, počet SIM karet 1, počet tel.čísel 8, počet tel. Čísel pro SMS 8 </t>
  </si>
  <si>
    <t>C.004</t>
  </si>
  <si>
    <t>Bezúdržbový akumulátor 12V/17 Ah pro ústřednu</t>
  </si>
  <si>
    <t>C.005</t>
  </si>
  <si>
    <t>Komunikační interface pro objektové vysílače FAUTOR s protokolem SPELL2,řeší připojení a přenos informací na PCO prostřednictvím objektových vysílačů FAUTOR, protokolem SPELL-2, přenosové kódy nastaveny, zařízení v krytu</t>
  </si>
  <si>
    <t>C.006</t>
  </si>
  <si>
    <t>Paměťový klíč s naprogramovaným firmwerem</t>
  </si>
  <si>
    <t>C.007</t>
  </si>
  <si>
    <t>SW program vč. HW klíče uživatele/správce, program je kompatibilní s operačním systémem Windows 7. Umožňuje správci systému mimo jiné zadávat nové karty či uživatele, vyhodnocovat historii událostí v objektu případně provádět obsluhu.</t>
  </si>
  <si>
    <t>C.008</t>
  </si>
  <si>
    <t>Obslužná-provozní kniha PZTS</t>
  </si>
  <si>
    <t>C.009</t>
  </si>
  <si>
    <t>Zálohovaná plastová siréna venkovní 110dB/1m s majákem a akumulátorem AKU 12V/2,1Ah</t>
  </si>
  <si>
    <t>C.010</t>
  </si>
  <si>
    <t xml:space="preserve">Bezúdržbový akumulátor 12V/2,1 Ah pro venkovní sirénu </t>
  </si>
  <si>
    <t>C.013</t>
  </si>
  <si>
    <t>LCD klávesnice pro ústředny, dvouřádkový displej LCD, 32 znaků, programovatelné podsvícení, vestavěná čtečka EM bezkontaktních karet a přívěsků EM 125 kHZ, kompatibilní se čtečkou systému dom. telefonu</t>
  </si>
  <si>
    <t>C.014</t>
  </si>
  <si>
    <t>Ochranná montážní skříň pro klávesnice EZS, uzamykatelná</t>
  </si>
  <si>
    <t>C.015</t>
  </si>
  <si>
    <t>Koncentrátor v kovovém krytu, slouží k rozšíření počtu zón ústředen o dalších 8 zón a 4 tranzistorové PGM výstupy.</t>
  </si>
  <si>
    <t>C.016</t>
  </si>
  <si>
    <t>Společný modul systémového posilovacího zdroje 2,75 A/12VDC v kovovém krytu  a koncentrátoru</t>
  </si>
  <si>
    <t>C.018</t>
  </si>
  <si>
    <t>Bezúdržbový akumulátor 12V/18 Ah pro systémový záložní zdroj</t>
  </si>
  <si>
    <t>C.019</t>
  </si>
  <si>
    <t>Detektor drátový technologie QUAD PIR, 15m/85°, 117x68x50mm, -30 až +70 °C, stojánek na stěnu a strop, vyvažovací rezistory, digital</t>
  </si>
  <si>
    <t>C.024</t>
  </si>
  <si>
    <t>Detektor tříštění skla s dosahem až 7,6m i pro skla s fóliemi</t>
  </si>
  <si>
    <t>C.025</t>
  </si>
  <si>
    <t>Magnetický kontakt na max. 25 mm, kabel 3m</t>
  </si>
  <si>
    <t>C.026</t>
  </si>
  <si>
    <t>Sada k MK pro vnitřní montáž do kovu/plast, dle typu oken</t>
  </si>
  <si>
    <t>C.027</t>
  </si>
  <si>
    <t>Instalační plastová krabice povrchová, 24šroubovacích svorek, tamper</t>
  </si>
  <si>
    <t>C.030</t>
  </si>
  <si>
    <t>Tísňový plastový hlásič s výklopnou páčkou. Vyklopením páčky dojde k tiché aktivaci poplachu. Paměť poplachu.</t>
  </si>
  <si>
    <t>C.031</t>
  </si>
  <si>
    <t>Nouzové tlačítko a táhlo, určeno pro přivolání pomoci pro WC invalidní, vč. montážního příslušenství</t>
  </si>
  <si>
    <t>C.032</t>
  </si>
  <si>
    <t>Jumbo LED doplňková signalizace červená, nástěnná montáž,světelná s akustickou složkou</t>
  </si>
  <si>
    <t>C.033</t>
  </si>
  <si>
    <t>C.034</t>
  </si>
  <si>
    <t>C.035</t>
  </si>
  <si>
    <t>Sběrnicový kabel stíněný U/FTP Cat5e</t>
  </si>
  <si>
    <t>C.036</t>
  </si>
  <si>
    <t>Měděný vodič plný, PVC izolace, PVC plášť  CYKY 2x1,5, pro pevné uložení, vnitřní instalace i pod omítkou</t>
  </si>
  <si>
    <t>C.037</t>
  </si>
  <si>
    <t>Stíněný kabel 6x Cu drát Ø 0,5 mm, PVC plášť (SYFK 6x0,5) stíněný šestižilový kabel pro EZS</t>
  </si>
  <si>
    <t>C.038</t>
  </si>
  <si>
    <t xml:space="preserve">Stíněný kabel 6x Cu drát Ø 0,5 mm, 2x Cu drát Ø 0,8 mm, PVC plášť, kabel pro EZS siréna </t>
  </si>
  <si>
    <t>C.039</t>
  </si>
  <si>
    <t>Elektroinstalační chránička trubka 23mm,ohebná</t>
  </si>
  <si>
    <t>C.040</t>
  </si>
  <si>
    <t>Elektroinstalační PVC chránička/trubka 16mm, ohebná</t>
  </si>
  <si>
    <t>C.042</t>
  </si>
  <si>
    <t>C.043</t>
  </si>
  <si>
    <t>C.044</t>
  </si>
  <si>
    <t>Žárově zinkovaný kabelový drátěný žlab, průměr drátu 4mm, rozměry ok 50x100mm , žlab  100/50mm vč. příslušenství, montáž nástěnná</t>
  </si>
  <si>
    <t>C.045</t>
  </si>
  <si>
    <t>C.046</t>
  </si>
  <si>
    <t>C.047</t>
  </si>
  <si>
    <t>C.048</t>
  </si>
  <si>
    <t>Kabelové trasy-instalace kabelů do trubek, žlabů apod</t>
  </si>
  <si>
    <t>C.049</t>
  </si>
  <si>
    <t>C.050</t>
  </si>
  <si>
    <t>Montáž ústředny-včetně oživení uvedení do provozu</t>
  </si>
  <si>
    <t>C.051</t>
  </si>
  <si>
    <t>Montáž klávesnice, montáž ná stěnu vč. příslušenství</t>
  </si>
  <si>
    <t>C.052</t>
  </si>
  <si>
    <t>Montáž dotykové klávesnice, montáž ná stěnu vč. příslušenství</t>
  </si>
  <si>
    <t>C.053</t>
  </si>
  <si>
    <t>Montáž expandéru</t>
  </si>
  <si>
    <t>C.054</t>
  </si>
  <si>
    <t>Montáž detektoru PIR a duálních detektorů</t>
  </si>
  <si>
    <t>C.055</t>
  </si>
  <si>
    <t>Montáž detektrou tříštění skla</t>
  </si>
  <si>
    <t>C.056</t>
  </si>
  <si>
    <t>Montáž signalizace Jumbo LED, majáku</t>
  </si>
  <si>
    <t>C.057</t>
  </si>
  <si>
    <t>Montáž sirény  vnitřní/venkovní</t>
  </si>
  <si>
    <t>C.058</t>
  </si>
  <si>
    <t>Montáž magnetických kontaktů</t>
  </si>
  <si>
    <t>C.059</t>
  </si>
  <si>
    <t>Montáž tísňového tlačítka, montáž do stolu, nábytku</t>
  </si>
  <si>
    <t>C.060</t>
  </si>
  <si>
    <t>Montáž tísňového tlačítka tahového, tlačítka nástěnného s táhlem</t>
  </si>
  <si>
    <t>C.062</t>
  </si>
  <si>
    <t>Montáž instalační plastová krabice povrchová</t>
  </si>
  <si>
    <t>C.063</t>
  </si>
  <si>
    <t>Montáž podružného napájecího zdroje</t>
  </si>
  <si>
    <t>C.064</t>
  </si>
  <si>
    <t>Montáž akumulátoru</t>
  </si>
  <si>
    <t>C.066</t>
  </si>
  <si>
    <t>C.067</t>
  </si>
  <si>
    <t>C.068</t>
  </si>
  <si>
    <t>C.070</t>
  </si>
  <si>
    <t>Programování ústředny</t>
  </si>
  <si>
    <t>C.071</t>
  </si>
  <si>
    <t>Oživení, zkušební provoz systému PZTS</t>
  </si>
  <si>
    <t>C.073</t>
  </si>
  <si>
    <t>Zapojení přenosu na PCO soukromé agentury/MP apod., vč. uvedení do provozu a oživení</t>
  </si>
  <si>
    <t>C.075</t>
  </si>
  <si>
    <t>C.076</t>
  </si>
  <si>
    <t>C.077</t>
  </si>
  <si>
    <t>C.083</t>
  </si>
  <si>
    <t>C.084</t>
  </si>
  <si>
    <t>Podrobnější specifikace hlavních zařízení, detektorů PZTS  viz. Technická zpráva</t>
  </si>
  <si>
    <t>Demontáže stávajících páteřních tras telefonních a datových rozvodů</t>
  </si>
  <si>
    <t>Z toho v
4.NP</t>
  </si>
  <si>
    <t>Z toho v
5.NP</t>
  </si>
  <si>
    <t>Z toho v
6.NP</t>
  </si>
  <si>
    <t>D</t>
  </si>
  <si>
    <t>DT - Domácí telefon</t>
  </si>
  <si>
    <t>Cena celkem za oddíl</t>
  </si>
  <si>
    <t>D.001</t>
  </si>
  <si>
    <t>Zdroj 230V, 28VA pro systémy DT, integr. relé, 3 DIN moduly</t>
  </si>
  <si>
    <t>D.002</t>
  </si>
  <si>
    <t>Pomocný zdroj 230V/12 VA/C, 18VA, 3 DIN moduly pro napájení systému elektron. Klíče</t>
  </si>
  <si>
    <t>D.006</t>
  </si>
  <si>
    <t>Elektronický dom. telefon s tl. pro odemykání dveří, reg. hlasitosti ( vypnutí) zvonění, 1 servisní tl., bílý</t>
  </si>
  <si>
    <t>D.011</t>
  </si>
  <si>
    <t>Modul se 4 tlačítky</t>
  </si>
  <si>
    <t>D.013</t>
  </si>
  <si>
    <t>Modul s prostorem pro hlasovou jednotku</t>
  </si>
  <si>
    <t>D.014</t>
  </si>
  <si>
    <t>Instalační krabice, 3 moduly ,1 sloupec, montáž na omítku</t>
  </si>
  <si>
    <t>D.016</t>
  </si>
  <si>
    <t>Upevňovací a vnější krycí rámeček, 3 moduly, montáž na povrch</t>
  </si>
  <si>
    <t>D.017</t>
  </si>
  <si>
    <t>Kryt proti dešti, 3 moduly, 1 sloupec</t>
  </si>
  <si>
    <t>D.018</t>
  </si>
  <si>
    <t xml:space="preserve">Hlasová jednotka pro panel antivandal panel, montáž do modulu, systém 4 + n </t>
  </si>
  <si>
    <t>D.019</t>
  </si>
  <si>
    <t>Modul elektronického klíče do jednoho pole tlačítkového panelu, antivandal</t>
  </si>
  <si>
    <t>D.020</t>
  </si>
  <si>
    <t>Bezkontaktní elektron. klíč EM 125 kHz, 1 ks (47x35x4mm) kompatibilní technologie s ovládáním PZTS</t>
  </si>
  <si>
    <t>D.028</t>
  </si>
  <si>
    <t>D.029</t>
  </si>
  <si>
    <t>D.030</t>
  </si>
  <si>
    <t>Sdělovací kabel nízkofrekvenční, stíněný, polohově stáčený standard J-Y(St)Y 3x2x0,8</t>
  </si>
  <si>
    <t>D.032</t>
  </si>
  <si>
    <t>Sdělovací kabel nízkofrekvenční, stíněný, polohově stáčený standard J-Y(St)Y 2x2x0,8</t>
  </si>
  <si>
    <t>D.033</t>
  </si>
  <si>
    <t>Napájecí kabely, měděný, 2 žíly, standard JYTY 2x1</t>
  </si>
  <si>
    <t>D.039</t>
  </si>
  <si>
    <t>D.040</t>
  </si>
  <si>
    <t>D.045</t>
  </si>
  <si>
    <t>D.048</t>
  </si>
  <si>
    <t>Krabice odbočná vč.víčka a svorkovnice, montáž pod omítku</t>
  </si>
  <si>
    <t>D.049</t>
  </si>
  <si>
    <t>D.050</t>
  </si>
  <si>
    <t>D.051</t>
  </si>
  <si>
    <t>D.052</t>
  </si>
  <si>
    <t>Kabelové trasy-instalace kabelů do trubek, lišt, žlabů apod.</t>
  </si>
  <si>
    <t>D.053</t>
  </si>
  <si>
    <t>Kabelové trasy-instalace chrániček, kabelů do zdi, na příchytky, drážkování apod.(pevné uložení)</t>
  </si>
  <si>
    <t>D.056</t>
  </si>
  <si>
    <t>Montáž protahovacího drátu AY</t>
  </si>
  <si>
    <t>D.057</t>
  </si>
  <si>
    <t>Montáž krabice přístrojové pod omítku</t>
  </si>
  <si>
    <t>D.058</t>
  </si>
  <si>
    <t>Montáž krabice univerzální odbočná vč. víčka, svorkovnice pod omítku</t>
  </si>
  <si>
    <t>D.060</t>
  </si>
  <si>
    <t>Montáž elektronický dom. telefon s tl. pro odemykání dveří, reg. hlasitosti ( vypnutí) zvonění, 1 servisní tl., bílý</t>
  </si>
  <si>
    <t>D.063</t>
  </si>
  <si>
    <t>Montáž modulu se 4 tlačítky</t>
  </si>
  <si>
    <t>D.065</t>
  </si>
  <si>
    <t>Montáž modulu s prostorem pro hlasovou jednotku</t>
  </si>
  <si>
    <t>D.066</t>
  </si>
  <si>
    <t>Montáž instalační krabice, 3 moduly</t>
  </si>
  <si>
    <t>D.068</t>
  </si>
  <si>
    <t>Montáž el. zámku/otvírače vč. příslušenství a uvedení do provozu vč. zapojení do systému DT</t>
  </si>
  <si>
    <t>D.070</t>
  </si>
  <si>
    <t>Montáž upevňovacího a vnější krycího rámečku, 3 moduly</t>
  </si>
  <si>
    <t>D.071</t>
  </si>
  <si>
    <t xml:space="preserve">Montáž hlasové jednotky pro panel antivandal panel, montáž do modulu, systém 4 + n </t>
  </si>
  <si>
    <t>D.072</t>
  </si>
  <si>
    <t>Montáž napájecího zdroje,na DIN lištu vč. montážního materiálu DIN lišty apod.</t>
  </si>
  <si>
    <t>D.073</t>
  </si>
  <si>
    <t>D.076</t>
  </si>
  <si>
    <t>Hodinová zúčtovací sazba - technik odborný rozvodu DT , práce na programování ovládacích klíčů systému</t>
  </si>
  <si>
    <t>D.077</t>
  </si>
  <si>
    <t>D.078</t>
  </si>
  <si>
    <t>Oživení, zkušební testy instalovaného systému</t>
  </si>
  <si>
    <t>D.079</t>
  </si>
  <si>
    <t>D.080</t>
  </si>
  <si>
    <t>D.081</t>
  </si>
  <si>
    <t xml:space="preserve">PPV 6% (podružné pracovní výkony) </t>
  </si>
  <si>
    <t>D.082</t>
  </si>
  <si>
    <t xml:space="preserve">Mimostav. doprava 3,6% z dodávky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</si>
</sst>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5" formatCode="#,##0\ &quot;Kč&quot;;\-#,##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###;\-####"/>
    <numFmt numFmtId="165" formatCode="#,##0.00;\-#,##0.00"/>
    <numFmt numFmtId="166" formatCode="#,##0;\-#,##0"/>
    <numFmt numFmtId="167" formatCode="#,##0.\-"/>
    <numFmt numFmtId="168" formatCode="#,##0.0"/>
    <numFmt numFmtId="169" formatCode="_ * #,##0_ ;_ * \-#,##0_ ;_ * &quot;-&quot;_ ;_ @_ "/>
    <numFmt numFmtId="170" formatCode="_ * #,##0.00_ ;_ * \-#,##0.00_ ;_ * &quot;-&quot;??_ ;_ @_ "/>
    <numFmt numFmtId="171" formatCode="_-* #,##0.00\ [$€-1]_-;\-* #,##0.00\ [$€-1]_-;_-* &quot;-&quot;??\ [$€-1]_-"/>
    <numFmt numFmtId="172" formatCode="_(&quot;Kč&quot;* #,##0.00_);_(&quot;Kč&quot;* \(#,##0.00\);_(&quot;Kč&quot;* &quot;-&quot;??_);_(@_)"/>
    <numFmt numFmtId="173" formatCode="_ &quot;Fr.&quot;\ * #,##0_ ;_ &quot;Fr.&quot;\ * \-#,##0_ ;_ &quot;Fr.&quot;\ * &quot;-&quot;_ ;_ @_ "/>
    <numFmt numFmtId="174" formatCode="_ &quot;Fr.&quot;\ * #,##0.00_ ;_ &quot;Fr.&quot;\ * \-#,##0.00_ ;_ &quot;Fr.&quot;\ * &quot;-&quot;??_ ;_ @_ "/>
  </numFmts>
  <fonts count="58" x14ac:knownFonts="1">
    <font>
      <sz val="8"/>
      <name val="Trebuchet MS"/>
      <family val="2"/>
      <charset val="238"/>
    </font>
    <font>
      <sz val="10"/>
      <name val="Times New Roman CE"/>
      <charset val="238"/>
    </font>
    <font>
      <sz val="12"/>
      <name val="Times New Roman CE"/>
      <charset val="238"/>
    </font>
    <font>
      <sz val="12"/>
      <color indexed="8"/>
      <name val="Times New Roman"/>
      <family val="1"/>
      <charset val="238"/>
    </font>
    <font>
      <b/>
      <sz val="18"/>
      <color indexed="10"/>
      <name val="Arial CE"/>
      <charset val="110"/>
    </font>
    <font>
      <sz val="8"/>
      <name val="Arial"/>
      <charset val="238"/>
    </font>
    <font>
      <sz val="8"/>
      <name val="Arial CE"/>
      <charset val="238"/>
    </font>
    <font>
      <sz val="8"/>
      <name val="Arial CE"/>
      <charset val="110"/>
    </font>
    <font>
      <b/>
      <sz val="8"/>
      <name val="Arial CE"/>
      <charset val="238"/>
    </font>
    <font>
      <b/>
      <sz val="8"/>
      <name val="Arial"/>
      <charset val="238"/>
    </font>
    <font>
      <b/>
      <sz val="10"/>
      <name val="Arial"/>
    </font>
    <font>
      <sz val="7"/>
      <name val="Arial"/>
      <charset val="238"/>
    </font>
    <font>
      <sz val="7"/>
      <name val="Arial CE"/>
      <charset val="110"/>
    </font>
    <font>
      <b/>
      <sz val="10"/>
      <name val="Arial"/>
      <charset val="238"/>
    </font>
    <font>
      <b/>
      <sz val="12"/>
      <name val="Arial"/>
      <charset val="238"/>
    </font>
    <font>
      <sz val="10"/>
      <name val="Arial CE"/>
      <charset val="110"/>
    </font>
    <font>
      <b/>
      <sz val="10"/>
      <name val="Arial CE"/>
      <charset val="110"/>
    </font>
    <font>
      <b/>
      <sz val="14"/>
      <color rgb="FFFF0000"/>
      <name val="Arial CE"/>
      <charset val="110"/>
    </font>
    <font>
      <b/>
      <sz val="8"/>
      <name val="Arial CE"/>
      <charset val="110"/>
    </font>
    <font>
      <b/>
      <sz val="10"/>
      <name val="Arial CE"/>
      <charset val="238"/>
    </font>
    <font>
      <sz val="10"/>
      <name val="Arial"/>
      <charset val="238"/>
    </font>
    <font>
      <b/>
      <u/>
      <sz val="12"/>
      <name val="Arial"/>
      <charset val="238"/>
    </font>
    <font>
      <b/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indexed="8"/>
      <name val="Calibri"/>
      <charset val="238"/>
    </font>
    <font>
      <u/>
      <sz val="12"/>
      <color theme="10"/>
      <name val="Times New Roman CE"/>
      <charset val="238"/>
    </font>
    <font>
      <sz val="11"/>
      <color theme="1"/>
      <name val="Calibri"/>
      <charset val="238"/>
      <scheme val="minor"/>
    </font>
    <font>
      <b/>
      <sz val="12"/>
      <name val="Arial CE"/>
      <charset val="238"/>
    </font>
    <font>
      <b/>
      <sz val="24"/>
      <name val="Tahoma"/>
      <charset val="238"/>
    </font>
    <font>
      <sz val="10"/>
      <color theme="1"/>
      <name val="Calibri"/>
      <charset val="238"/>
      <scheme val="minor"/>
    </font>
    <font>
      <sz val="10"/>
      <name val="Arial CE"/>
      <charset val="238"/>
    </font>
    <font>
      <sz val="10"/>
      <color indexed="64"/>
      <name val="Arial"/>
      <charset val="238"/>
    </font>
    <font>
      <sz val="9"/>
      <name val="Arial CE"/>
      <charset val="238"/>
    </font>
    <font>
      <sz val="14"/>
      <name val="Tahoma"/>
      <charset val="238"/>
    </font>
    <font>
      <sz val="8"/>
      <name val="Arial"/>
    </font>
    <font>
      <b/>
      <sz val="8"/>
      <name val="Arial"/>
    </font>
    <font>
      <b/>
      <sz val="14"/>
      <name val="Arial CE"/>
      <charset val="238"/>
    </font>
    <font>
      <sz val="10"/>
      <name val="Helv"/>
      <charset val="238"/>
    </font>
    <font>
      <sz val="11"/>
      <color theme="0"/>
      <name val="Calibri"/>
      <charset val="238"/>
      <scheme val="minor"/>
    </font>
    <font>
      <b/>
      <sz val="11"/>
      <color theme="1"/>
      <name val="Calibri"/>
      <charset val="238"/>
      <scheme val="minor"/>
    </font>
    <font>
      <b/>
      <sz val="11"/>
      <color theme="0"/>
      <name val="Calibri"/>
      <charset val="238"/>
      <scheme val="minor"/>
    </font>
    <font>
      <b/>
      <sz val="15"/>
      <color theme="3"/>
      <name val="Calibri"/>
      <charset val="238"/>
      <scheme val="minor"/>
    </font>
    <font>
      <b/>
      <sz val="13"/>
      <color theme="3"/>
      <name val="Calibri"/>
      <charset val="238"/>
      <scheme val="minor"/>
    </font>
    <font>
      <b/>
      <sz val="11"/>
      <color theme="3"/>
      <name val="Calibri"/>
      <charset val="238"/>
      <scheme val="minor"/>
    </font>
    <font>
      <b/>
      <sz val="18"/>
      <color theme="3"/>
      <name val="Cambria"/>
      <charset val="238"/>
      <scheme val="major"/>
    </font>
    <font>
      <sz val="11"/>
      <color rgb="FF9C6500"/>
      <name val="Calibri"/>
      <charset val="238"/>
      <scheme val="minor"/>
    </font>
    <font>
      <sz val="11"/>
      <color rgb="FFFA7D00"/>
      <name val="Calibri"/>
      <charset val="238"/>
      <scheme val="minor"/>
    </font>
    <font>
      <sz val="11"/>
      <color rgb="FF006100"/>
      <name val="Calibri"/>
      <charset val="238"/>
      <scheme val="minor"/>
    </font>
    <font>
      <sz val="11"/>
      <color rgb="FF9C0006"/>
      <name val="Calibri"/>
      <charset val="238"/>
      <scheme val="minor"/>
    </font>
    <font>
      <sz val="11"/>
      <color rgb="FFFF0000"/>
      <name val="Calibri"/>
      <charset val="238"/>
      <scheme val="minor"/>
    </font>
    <font>
      <sz val="11"/>
      <color rgb="FF3F3F76"/>
      <name val="Calibri"/>
      <charset val="238"/>
      <scheme val="minor"/>
    </font>
    <font>
      <b/>
      <sz val="11"/>
      <color rgb="FFFA7D00"/>
      <name val="Calibri"/>
      <charset val="238"/>
      <scheme val="minor"/>
    </font>
    <font>
      <b/>
      <sz val="11"/>
      <color rgb="FF3F3F3F"/>
      <name val="Calibri"/>
      <charset val="238"/>
      <scheme val="minor"/>
    </font>
    <font>
      <i/>
      <sz val="11"/>
      <color rgb="FF7F7F7F"/>
      <name val="Calibri"/>
      <charset val="238"/>
      <scheme val="minor"/>
    </font>
    <font>
      <sz val="12"/>
      <color theme="0"/>
      <name val="Times New Roman"/>
      <family val="1"/>
      <charset val="238"/>
    </font>
  </fonts>
  <fills count="41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1"/>
        <bgColor indexed="8"/>
      </patternFill>
    </fill>
    <fill>
      <patternFill patternType="solid">
        <fgColor indexed="65"/>
        <bgColor indexed="8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4" tint="0.79982909634693444"/>
        <bgColor indexed="65"/>
      </patternFill>
    </fill>
    <fill>
      <patternFill patternType="solid">
        <fgColor theme="5" tint="0.79982909634693444"/>
        <bgColor indexed="65"/>
      </patternFill>
    </fill>
    <fill>
      <patternFill patternType="solid">
        <fgColor theme="6" tint="0.79982909634693444"/>
        <bgColor indexed="65"/>
      </patternFill>
    </fill>
    <fill>
      <patternFill patternType="solid">
        <fgColor theme="7" tint="0.79982909634693444"/>
        <bgColor indexed="65"/>
      </patternFill>
    </fill>
    <fill>
      <patternFill patternType="solid">
        <fgColor theme="8" tint="0.79982909634693444"/>
        <bgColor indexed="65"/>
      </patternFill>
    </fill>
    <fill>
      <patternFill patternType="solid">
        <fgColor theme="9" tint="0.79982909634693444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23"/>
        <bgColor indexed="64"/>
      </patternFill>
    </fill>
    <fill>
      <patternFill patternType="solid">
        <fgColor rgb="FFFFFFCC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4" tint="0.39982299264503923"/>
        <bgColor indexed="65"/>
      </patternFill>
    </fill>
    <fill>
      <patternFill patternType="solid">
        <fgColor theme="5" tint="0.39982299264503923"/>
        <bgColor indexed="65"/>
      </patternFill>
    </fill>
    <fill>
      <patternFill patternType="solid">
        <fgColor theme="6" tint="0.39982299264503923"/>
        <bgColor indexed="65"/>
      </patternFill>
    </fill>
    <fill>
      <patternFill patternType="solid">
        <fgColor theme="7" tint="0.39982299264503923"/>
        <bgColor indexed="65"/>
      </patternFill>
    </fill>
    <fill>
      <patternFill patternType="solid">
        <fgColor theme="8" tint="0.39982299264503923"/>
        <bgColor indexed="65"/>
      </patternFill>
    </fill>
    <fill>
      <patternFill patternType="solid">
        <fgColor theme="9" tint="0.39982299264503923"/>
        <bgColor indexed="65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9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thin">
        <color indexed="64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thin">
        <color indexed="64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hair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 style="hair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hair">
        <color theme="0" tint="-0.14981536301767021"/>
      </right>
      <top style="medium">
        <color auto="1"/>
      </top>
      <bottom style="medium">
        <color auto="1"/>
      </bottom>
      <diagonal/>
    </border>
    <border>
      <left style="hair">
        <color theme="0" tint="-0.14981536301767021"/>
      </left>
      <right style="hair">
        <color theme="0" tint="-0.14981536301767021"/>
      </right>
      <top style="medium">
        <color auto="1"/>
      </top>
      <bottom style="medium">
        <color auto="1"/>
      </bottom>
      <diagonal/>
    </border>
    <border>
      <left style="hair">
        <color theme="0" tint="-0.1498153630176702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theme="0" tint="-0.14981536301767021"/>
      </right>
      <top/>
      <bottom/>
      <diagonal/>
    </border>
    <border>
      <left style="hair">
        <color theme="0" tint="-0.14981536301767021"/>
      </left>
      <right style="hair">
        <color theme="0" tint="-0.14981536301767021"/>
      </right>
      <top/>
      <bottom/>
      <diagonal/>
    </border>
    <border>
      <left style="hair">
        <color theme="0" tint="-0.14981536301767021"/>
      </left>
      <right/>
      <top/>
      <bottom/>
      <diagonal/>
    </border>
    <border>
      <left style="hair">
        <color theme="0" tint="-0.14981536301767021"/>
      </left>
      <right style="medium">
        <color auto="1"/>
      </right>
      <top/>
      <bottom/>
      <diagonal/>
    </border>
    <border>
      <left style="hair">
        <color theme="0" tint="-0.1498153630176702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theme="0" tint="-0.24994659260841701"/>
      </right>
      <top style="medium">
        <color auto="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medium">
        <color auto="1"/>
      </top>
      <bottom style="hair">
        <color theme="0" tint="-0.24994659260841701"/>
      </bottom>
      <diagonal/>
    </border>
    <border>
      <left style="hair">
        <color theme="0" tint="-0.24994659260841701"/>
      </left>
      <right style="medium">
        <color auto="1"/>
      </right>
      <top style="medium">
        <color auto="1"/>
      </top>
      <bottom style="hair">
        <color theme="0" tint="-0.24994659260841701"/>
      </bottom>
      <diagonal/>
    </border>
    <border>
      <left style="medium">
        <color auto="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medium">
        <color auto="1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auto="1"/>
      </left>
      <right style="hair">
        <color theme="0" tint="-0.24994659260841701"/>
      </right>
      <top style="hair">
        <color theme="0" tint="-0.24994659260841701"/>
      </top>
      <bottom style="medium">
        <color auto="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medium">
        <color auto="1"/>
      </bottom>
      <diagonal/>
    </border>
    <border>
      <left style="hair">
        <color theme="0" tint="-0.24994659260841701"/>
      </left>
      <right style="medium">
        <color auto="1"/>
      </right>
      <top style="hair">
        <color theme="0" tint="-0.24994659260841701"/>
      </top>
      <bottom style="medium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medium">
        <color auto="1"/>
      </bottom>
      <diagonal/>
    </border>
    <border>
      <left style="thick">
        <color auto="1"/>
      </left>
      <right style="hair">
        <color theme="0" tint="-0.14981536301767021"/>
      </right>
      <top style="thick">
        <color auto="1"/>
      </top>
      <bottom style="thick">
        <color auto="1"/>
      </bottom>
      <diagonal/>
    </border>
    <border>
      <left style="hair">
        <color theme="0" tint="-0.14981536301767021"/>
      </left>
      <right style="hair">
        <color theme="0" tint="-0.14981536301767021"/>
      </right>
      <top style="thick">
        <color auto="1"/>
      </top>
      <bottom style="thick">
        <color auto="1"/>
      </bottom>
      <diagonal/>
    </border>
    <border>
      <left style="hair">
        <color theme="0" tint="-0.14981536301767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81536301767021"/>
      </right>
      <top/>
      <bottom/>
      <diagonal/>
    </border>
    <border>
      <left style="hair">
        <color theme="0" tint="-0.14981536301767021"/>
      </left>
      <right style="thick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hair">
        <color theme="0" tint="-0.1498153630176702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hair">
        <color theme="0" tint="-0.24994659260841701"/>
      </right>
      <top style="hair">
        <color theme="0" tint="-0.1498153630176702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14981536301767021"/>
      </top>
      <bottom style="hair">
        <color theme="0" tint="-0.24994659260841701"/>
      </bottom>
      <diagonal/>
    </border>
    <border>
      <left style="hair">
        <color theme="0" tint="-0.24994659260841701"/>
      </left>
      <right style="medium">
        <color indexed="64"/>
      </right>
      <top style="hair">
        <color theme="0" tint="-0.14981536301767021"/>
      </top>
      <bottom style="hair">
        <color theme="0" tint="-0.249946592608417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82299264503923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88">
    <xf numFmtId="0" fontId="0" fillId="0" borderId="0"/>
    <xf numFmtId="0" fontId="27" fillId="0" borderId="0"/>
    <xf numFmtId="0" fontId="20" fillId="0" borderId="0"/>
    <xf numFmtId="0" fontId="2" fillId="0" borderId="0"/>
    <xf numFmtId="0" fontId="27" fillId="0" borderId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43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0" fontId="30" fillId="0" borderId="0"/>
    <xf numFmtId="0" fontId="30" fillId="0" borderId="0"/>
    <xf numFmtId="0" fontId="31" fillId="0" borderId="0"/>
    <xf numFmtId="172" fontId="32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172" fontId="32" fillId="0" borderId="0" applyFont="0" applyFill="0" applyBorder="0" applyAlignment="0" applyProtection="0"/>
    <xf numFmtId="0" fontId="20" fillId="0" borderId="0"/>
    <xf numFmtId="0" fontId="20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33" fillId="0" borderId="0"/>
    <xf numFmtId="0" fontId="33" fillId="0" borderId="0"/>
    <xf numFmtId="0" fontId="2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0" fillId="0" borderId="0" applyNumberFormat="0" applyFont="0" applyFill="0" applyBorder="0" applyAlignment="0" applyProtection="0">
      <alignment vertical="top"/>
    </xf>
    <xf numFmtId="0" fontId="20" fillId="0" borderId="0" applyNumberFormat="0" applyFont="0" applyFill="0" applyBorder="0" applyAlignment="0" applyProtection="0">
      <alignment vertical="top"/>
    </xf>
    <xf numFmtId="0" fontId="32" fillId="0" borderId="0"/>
    <xf numFmtId="0" fontId="35" fillId="19" borderId="0">
      <alignment vertical="center"/>
    </xf>
    <xf numFmtId="0" fontId="33" fillId="0" borderId="0"/>
    <xf numFmtId="0" fontId="33" fillId="0" borderId="0"/>
    <xf numFmtId="0" fontId="36" fillId="0" borderId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0" fontId="29" fillId="20" borderId="89" applyNumberFormat="0" applyFont="0" applyAlignment="0" applyProtection="0"/>
    <xf numFmtId="9" fontId="34" fillId="0" borderId="0"/>
    <xf numFmtId="9" fontId="32" fillId="0" borderId="0" applyFont="0" applyFill="0" applyBorder="0" applyAlignment="0" applyProtection="0"/>
    <xf numFmtId="0" fontId="37" fillId="0" borderId="29">
      <alignment horizontal="center" vertical="center"/>
    </xf>
    <xf numFmtId="3" fontId="38" fillId="0" borderId="29" applyFill="0">
      <alignment horizontal="right" vertical="center"/>
    </xf>
    <xf numFmtId="0" fontId="37" fillId="0" borderId="90">
      <alignment horizontal="left" vertical="center" wrapText="1" indent="1"/>
    </xf>
    <xf numFmtId="0" fontId="38" fillId="0" borderId="29">
      <alignment horizontal="left" vertical="center" wrapText="1"/>
    </xf>
    <xf numFmtId="0" fontId="20" fillId="0" borderId="0"/>
    <xf numFmtId="0" fontId="19" fillId="21" borderId="0">
      <alignment horizontal="left"/>
    </xf>
    <xf numFmtId="0" fontId="19" fillId="21" borderId="0">
      <alignment horizontal="left"/>
    </xf>
    <xf numFmtId="0" fontId="39" fillId="22" borderId="0"/>
    <xf numFmtId="0" fontId="39" fillId="22" borderId="0"/>
    <xf numFmtId="0" fontId="33" fillId="0" borderId="0" applyProtection="0"/>
    <xf numFmtId="0" fontId="20" fillId="0" borderId="0"/>
    <xf numFmtId="0" fontId="40" fillId="0" borderId="0"/>
    <xf numFmtId="0" fontId="40" fillId="0" borderId="0"/>
    <xf numFmtId="0" fontId="19" fillId="0" borderId="0"/>
    <xf numFmtId="0" fontId="19" fillId="0" borderId="0"/>
    <xf numFmtId="168" fontId="10" fillId="0" borderId="29">
      <alignment horizontal="right" vertical="center"/>
    </xf>
    <xf numFmtId="173" fontId="20" fillId="0" borderId="0" applyFont="0" applyFill="0" applyBorder="0" applyAlignment="0" applyProtection="0"/>
    <xf numFmtId="174" fontId="20" fillId="0" borderId="0" applyFont="0" applyFill="0" applyBorder="0" applyAlignment="0" applyProtection="0"/>
    <xf numFmtId="0" fontId="33" fillId="0" borderId="0"/>
    <xf numFmtId="0" fontId="33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41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41" fillId="28" borderId="0" applyNumberFormat="0" applyBorder="0" applyAlignment="0" applyProtection="0"/>
    <xf numFmtId="0" fontId="42" fillId="0" borderId="91" applyNumberFormat="0" applyFill="0" applyAlignment="0" applyProtection="0"/>
    <xf numFmtId="0" fontId="43" fillId="29" borderId="92" applyNumberFormat="0" applyAlignment="0" applyProtection="0"/>
    <xf numFmtId="0" fontId="44" fillId="0" borderId="93" applyNumberFormat="0" applyFill="0" applyAlignment="0" applyProtection="0"/>
    <xf numFmtId="0" fontId="45" fillId="0" borderId="94" applyNumberFormat="0" applyFill="0" applyAlignment="0" applyProtection="0"/>
    <xf numFmtId="0" fontId="46" fillId="0" borderId="95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30" borderId="0" applyNumberFormat="0" applyBorder="0" applyAlignment="0" applyProtection="0"/>
    <xf numFmtId="0" fontId="49" fillId="0" borderId="96" applyNumberFormat="0" applyFill="0" applyAlignment="0" applyProtection="0"/>
    <xf numFmtId="0" fontId="50" fillId="31" borderId="0" applyNumberFormat="0" applyBorder="0" applyAlignment="0" applyProtection="0"/>
    <xf numFmtId="0" fontId="51" fillId="32" borderId="0" applyNumberFormat="0" applyBorder="0" applyAlignment="0" applyProtection="0"/>
    <xf numFmtId="0" fontId="52" fillId="0" borderId="0" applyNumberFormat="0" applyFill="0" applyBorder="0" applyAlignment="0" applyProtection="0"/>
    <xf numFmtId="0" fontId="53" fillId="33" borderId="97" applyNumberFormat="0" applyAlignment="0" applyProtection="0"/>
    <xf numFmtId="0" fontId="54" fillId="34" borderId="97" applyNumberFormat="0" applyAlignment="0" applyProtection="0"/>
    <xf numFmtId="0" fontId="55" fillId="34" borderId="98" applyNumberFormat="0" applyAlignment="0" applyProtection="0"/>
    <xf numFmtId="0" fontId="56" fillId="0" borderId="0" applyNumberFormat="0" applyFill="0" applyBorder="0" applyAlignment="0" applyProtection="0"/>
    <xf numFmtId="0" fontId="41" fillId="35" borderId="0" applyNumberFormat="0" applyBorder="0" applyAlignment="0" applyProtection="0"/>
    <xf numFmtId="0" fontId="41" fillId="36" borderId="0" applyNumberFormat="0" applyBorder="0" applyAlignment="0" applyProtection="0"/>
    <xf numFmtId="0" fontId="4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41" fillId="40" borderId="0" applyNumberFormat="0" applyBorder="0" applyAlignment="0" applyProtection="0"/>
  </cellStyleXfs>
  <cellXfs count="26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1" applyFont="1" applyBorder="1"/>
    <xf numFmtId="0" fontId="2" fillId="0" borderId="1" xfId="0" applyFont="1" applyBorder="1" applyAlignment="1" applyProtection="1">
      <alignment horizontal="left"/>
    </xf>
    <xf numFmtId="0" fontId="2" fillId="0" borderId="2" xfId="0" applyFont="1" applyBorder="1" applyAlignment="1" applyProtection="1">
      <alignment horizontal="left"/>
    </xf>
    <xf numFmtId="0" fontId="2" fillId="0" borderId="3" xfId="0" applyFont="1" applyBorder="1" applyAlignment="1" applyProtection="1">
      <alignment horizontal="left"/>
    </xf>
    <xf numFmtId="0" fontId="2" fillId="0" borderId="4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2" fillId="0" borderId="5" xfId="0" applyFont="1" applyBorder="1" applyAlignment="1" applyProtection="1">
      <alignment horizontal="left"/>
    </xf>
    <xf numFmtId="0" fontId="2" fillId="0" borderId="6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left"/>
    </xf>
    <xf numFmtId="0" fontId="2" fillId="0" borderId="8" xfId="0" applyFont="1" applyBorder="1" applyAlignment="1" applyProtection="1">
      <alignment horizontal="left"/>
    </xf>
    <xf numFmtId="0" fontId="5" fillId="0" borderId="9" xfId="0" applyFont="1" applyBorder="1" applyAlignment="1" applyProtection="1">
      <alignment horizontal="left" vertical="center"/>
    </xf>
    <xf numFmtId="0" fontId="5" fillId="0" borderId="10" xfId="0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6" fillId="0" borderId="12" xfId="0" applyFont="1" applyFill="1" applyBorder="1" applyAlignment="1" applyProtection="1">
      <alignment horizontal="left" vertical="center"/>
    </xf>
    <xf numFmtId="0" fontId="5" fillId="0" borderId="13" xfId="0" applyFont="1" applyBorder="1" applyAlignment="1" applyProtection="1">
      <alignment horizontal="left" vertical="center"/>
    </xf>
    <xf numFmtId="0" fontId="5" fillId="0" borderId="14" xfId="0" applyFont="1" applyBorder="1" applyAlignment="1" applyProtection="1">
      <alignment horizontal="left" vertical="center"/>
    </xf>
    <xf numFmtId="0" fontId="7" fillId="0" borderId="12" xfId="0" applyFont="1" applyBorder="1" applyAlignment="1" applyProtection="1">
      <alignment horizontal="left" vertical="center"/>
    </xf>
    <xf numFmtId="164" fontId="7" fillId="0" borderId="13" xfId="0" applyNumberFormat="1" applyFont="1" applyBorder="1" applyAlignment="1" applyProtection="1">
      <alignment horizontal="right" vertical="center"/>
    </xf>
    <xf numFmtId="0" fontId="5" fillId="0" borderId="15" xfId="0" applyFont="1" applyBorder="1" applyAlignment="1" applyProtection="1">
      <alignment horizontal="left" vertical="center"/>
    </xf>
    <xf numFmtId="0" fontId="7" fillId="0" borderId="16" xfId="0" applyFont="1" applyFill="1" applyBorder="1" applyAlignment="1" applyProtection="1">
      <alignment horizontal="left" vertical="center"/>
    </xf>
    <xf numFmtId="0" fontId="5" fillId="0" borderId="17" xfId="0" applyFont="1" applyBorder="1" applyAlignment="1" applyProtection="1">
      <alignment horizontal="left" vertical="center"/>
    </xf>
    <xf numFmtId="164" fontId="7" fillId="0" borderId="16" xfId="0" applyNumberFormat="1" applyFont="1" applyBorder="1" applyAlignment="1" applyProtection="1">
      <alignment horizontal="right" vertical="center"/>
    </xf>
    <xf numFmtId="164" fontId="7" fillId="0" borderId="0" xfId="0" applyNumberFormat="1" applyFont="1" applyBorder="1" applyAlignment="1" applyProtection="1">
      <alignment horizontal="right" vertical="center"/>
    </xf>
    <xf numFmtId="0" fontId="5" fillId="0" borderId="5" xfId="0" applyFont="1" applyBorder="1" applyAlignment="1" applyProtection="1">
      <alignment horizontal="left" vertical="center"/>
    </xf>
    <xf numFmtId="0" fontId="8" fillId="0" borderId="16" xfId="0" applyFont="1" applyFill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left" vertical="center"/>
    </xf>
    <xf numFmtId="0" fontId="7" fillId="0" borderId="16" xfId="0" applyFont="1" applyFill="1" applyBorder="1" applyAlignment="1" applyProtection="1">
      <alignment horizontal="left" vertical="top"/>
    </xf>
    <xf numFmtId="0" fontId="8" fillId="0" borderId="18" xfId="0" applyFont="1" applyFill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/>
    </xf>
    <xf numFmtId="0" fontId="9" fillId="0" borderId="19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horizontal="left" vertical="center"/>
    </xf>
    <xf numFmtId="0" fontId="7" fillId="0" borderId="18" xfId="0" applyFont="1" applyBorder="1" applyAlignment="1" applyProtection="1">
      <alignment horizontal="left" vertical="center"/>
    </xf>
    <xf numFmtId="164" fontId="7" fillId="0" borderId="19" xfId="0" applyNumberFormat="1" applyFont="1" applyBorder="1" applyAlignment="1" applyProtection="1">
      <alignment horizontal="right" vertical="center"/>
    </xf>
    <xf numFmtId="0" fontId="5" fillId="0" borderId="21" xfId="0" applyFont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top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0" fontId="7" fillId="0" borderId="22" xfId="0" applyFont="1" applyBorder="1" applyAlignment="1" applyProtection="1">
      <alignment horizontal="left" vertical="center"/>
    </xf>
    <xf numFmtId="0" fontId="7" fillId="0" borderId="23" xfId="0" applyFont="1" applyBorder="1" applyAlignment="1" applyProtection="1">
      <alignment horizontal="left" vertical="center"/>
    </xf>
    <xf numFmtId="164" fontId="7" fillId="0" borderId="24" xfId="0" applyNumberFormat="1" applyFont="1" applyBorder="1" applyAlignment="1" applyProtection="1">
      <alignment horizontal="right" vertical="center"/>
    </xf>
    <xf numFmtId="0" fontId="5" fillId="0" borderId="25" xfId="0" applyFont="1" applyBorder="1" applyAlignment="1" applyProtection="1">
      <alignment horizontal="left" vertical="center"/>
    </xf>
    <xf numFmtId="0" fontId="7" fillId="0" borderId="18" xfId="0" applyFont="1" applyFill="1" applyBorder="1" applyAlignment="1" applyProtection="1">
      <alignment horizontal="left" vertical="center"/>
    </xf>
    <xf numFmtId="0" fontId="5" fillId="0" borderId="19" xfId="0" applyFont="1" applyFill="1" applyBorder="1" applyAlignment="1" applyProtection="1">
      <alignment horizontal="left" vertical="center"/>
    </xf>
    <xf numFmtId="0" fontId="5" fillId="0" borderId="2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0" fontId="7" fillId="0" borderId="22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0" fontId="11" fillId="0" borderId="5" xfId="0" applyFont="1" applyBorder="1" applyAlignment="1" applyProtection="1">
      <alignment horizontal="left" vertical="center"/>
    </xf>
    <xf numFmtId="0" fontId="7" fillId="0" borderId="23" xfId="0" applyFont="1" applyFill="1" applyBorder="1" applyAlignment="1" applyProtection="1">
      <alignment horizontal="left" vertical="center"/>
    </xf>
    <xf numFmtId="0" fontId="5" fillId="0" borderId="24" xfId="0" applyFont="1" applyFill="1" applyBorder="1" applyAlignment="1" applyProtection="1">
      <alignment horizontal="left" vertical="center"/>
    </xf>
    <xf numFmtId="164" fontId="7" fillId="0" borderId="26" xfId="0" applyNumberFormat="1" applyFont="1" applyFill="1" applyBorder="1" applyAlignment="1" applyProtection="1">
      <alignment horizontal="right" vertical="center"/>
    </xf>
    <xf numFmtId="49" fontId="7" fillId="0" borderId="22" xfId="0" applyNumberFormat="1" applyFont="1" applyFill="1" applyBorder="1" applyAlignment="1" applyProtection="1">
      <alignment horizontal="left" vertical="center"/>
    </xf>
    <xf numFmtId="0" fontId="12" fillId="0" borderId="5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left" vertical="center"/>
    </xf>
    <xf numFmtId="0" fontId="13" fillId="0" borderId="4" xfId="0" applyFont="1" applyBorder="1" applyAlignment="1" applyProtection="1">
      <alignment horizontal="left" vertical="top"/>
    </xf>
    <xf numFmtId="0" fontId="5" fillId="0" borderId="16" xfId="0" applyFont="1" applyBorder="1" applyAlignment="1" applyProtection="1">
      <alignment horizontal="left" vertical="center"/>
    </xf>
    <xf numFmtId="0" fontId="14" fillId="0" borderId="27" xfId="0" applyFont="1" applyBorder="1" applyAlignment="1" applyProtection="1">
      <alignment horizontal="left" vertical="center"/>
    </xf>
    <xf numFmtId="0" fontId="13" fillId="0" borderId="18" xfId="0" applyFont="1" applyBorder="1" applyAlignment="1" applyProtection="1">
      <alignment horizontal="left" vertical="center"/>
    </xf>
    <xf numFmtId="164" fontId="5" fillId="0" borderId="28" xfId="0" applyNumberFormat="1" applyFont="1" applyBorder="1" applyAlignment="1" applyProtection="1">
      <alignment horizontal="center"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horizontal="left" vertical="center"/>
    </xf>
    <xf numFmtId="165" fontId="15" fillId="0" borderId="29" xfId="0" applyNumberFormat="1" applyFont="1" applyBorder="1" applyAlignment="1" applyProtection="1">
      <alignment horizontal="right" vertical="center"/>
    </xf>
    <xf numFmtId="0" fontId="5" fillId="0" borderId="30" xfId="0" applyFont="1" applyBorder="1" applyAlignment="1" applyProtection="1">
      <alignment horizontal="left"/>
    </xf>
    <xf numFmtId="0" fontId="5" fillId="0" borderId="18" xfId="0" applyFont="1" applyBorder="1" applyAlignment="1" applyProtection="1">
      <alignment horizontal="left"/>
    </xf>
    <xf numFmtId="166" fontId="7" fillId="0" borderId="18" xfId="0" applyNumberFormat="1" applyFont="1" applyBorder="1" applyAlignment="1" applyProtection="1">
      <alignment horizontal="right" vertical="center"/>
    </xf>
    <xf numFmtId="165" fontId="7" fillId="0" borderId="23" xfId="0" applyNumberFormat="1" applyFont="1" applyBorder="1" applyAlignment="1" applyProtection="1">
      <alignment horizontal="right" vertical="center"/>
    </xf>
    <xf numFmtId="0" fontId="5" fillId="0" borderId="26" xfId="0" applyFont="1" applyBorder="1" applyAlignment="1" applyProtection="1">
      <alignment horizontal="left" vertical="center"/>
    </xf>
    <xf numFmtId="165" fontId="15" fillId="0" borderId="31" xfId="0" applyNumberFormat="1" applyFont="1" applyBorder="1" applyAlignment="1" applyProtection="1">
      <alignment horizontal="right" vertical="center"/>
    </xf>
    <xf numFmtId="0" fontId="13" fillId="0" borderId="32" xfId="0" applyFont="1" applyBorder="1" applyAlignment="1" applyProtection="1">
      <alignment horizontal="left" vertical="top"/>
    </xf>
    <xf numFmtId="0" fontId="5" fillId="0" borderId="12" xfId="0" applyFont="1" applyBorder="1" applyAlignment="1" applyProtection="1">
      <alignment horizontal="left" vertical="center"/>
    </xf>
    <xf numFmtId="166" fontId="7" fillId="0" borderId="23" xfId="0" applyNumberFormat="1" applyFont="1" applyBorder="1" applyAlignment="1" applyProtection="1">
      <alignment horizontal="right" vertical="center"/>
    </xf>
    <xf numFmtId="165" fontId="15" fillId="0" borderId="33" xfId="0" applyNumberFormat="1" applyFont="1" applyBorder="1" applyAlignment="1" applyProtection="1">
      <alignment horizontal="right" vertical="center"/>
    </xf>
    <xf numFmtId="164" fontId="5" fillId="0" borderId="34" xfId="0" applyNumberFormat="1" applyFont="1" applyBorder="1" applyAlignment="1" applyProtection="1">
      <alignment horizontal="center" vertical="center"/>
    </xf>
    <xf numFmtId="0" fontId="13" fillId="0" borderId="35" xfId="0" applyFont="1" applyBorder="1" applyAlignment="1" applyProtection="1">
      <alignment horizontal="left" vertical="center"/>
    </xf>
    <xf numFmtId="0" fontId="5" fillId="0" borderId="36" xfId="0" applyFont="1" applyBorder="1" applyAlignment="1" applyProtection="1">
      <alignment horizontal="left" vertical="center"/>
    </xf>
    <xf numFmtId="165" fontId="16" fillId="0" borderId="29" xfId="0" applyNumberFormat="1" applyFont="1" applyBorder="1" applyAlignment="1" applyProtection="1">
      <alignment horizontal="right" vertical="center"/>
    </xf>
    <xf numFmtId="0" fontId="14" fillId="0" borderId="37" xfId="0" applyFont="1" applyBorder="1" applyAlignment="1" applyProtection="1">
      <alignment horizontal="left" vertical="center"/>
    </xf>
    <xf numFmtId="0" fontId="5" fillId="0" borderId="38" xfId="0" applyFont="1" applyBorder="1" applyAlignment="1" applyProtection="1">
      <alignment horizontal="left" vertical="center"/>
    </xf>
    <xf numFmtId="0" fontId="13" fillId="0" borderId="39" xfId="0" applyFont="1" applyBorder="1" applyAlignment="1" applyProtection="1">
      <alignment horizontal="left" vertical="center"/>
    </xf>
    <xf numFmtId="0" fontId="5" fillId="0" borderId="40" xfId="0" applyFont="1" applyBorder="1" applyAlignment="1" applyProtection="1">
      <alignment horizontal="left" vertical="center"/>
    </xf>
    <xf numFmtId="0" fontId="2" fillId="0" borderId="21" xfId="0" applyFont="1" applyBorder="1" applyAlignment="1" applyProtection="1">
      <alignment horizontal="left" vertical="center"/>
    </xf>
    <xf numFmtId="165" fontId="15" fillId="0" borderId="41" xfId="0" applyNumberFormat="1" applyFont="1" applyBorder="1" applyAlignment="1" applyProtection="1">
      <alignment horizontal="right" vertical="center"/>
    </xf>
    <xf numFmtId="0" fontId="5" fillId="0" borderId="42" xfId="0" applyFont="1" applyBorder="1" applyAlignment="1" applyProtection="1">
      <alignment horizontal="left"/>
    </xf>
    <xf numFmtId="0" fontId="5" fillId="0" borderId="43" xfId="0" applyFont="1" applyBorder="1" applyAlignment="1" applyProtection="1">
      <alignment horizontal="left" vertical="center"/>
    </xf>
    <xf numFmtId="0" fontId="5" fillId="0" borderId="44" xfId="0" applyFont="1" applyBorder="1" applyAlignment="1" applyProtection="1">
      <alignment horizontal="left" vertical="center"/>
    </xf>
    <xf numFmtId="0" fontId="5" fillId="0" borderId="45" xfId="0" applyFont="1" applyBorder="1" applyAlignment="1" applyProtection="1">
      <alignment horizontal="left"/>
    </xf>
    <xf numFmtId="164" fontId="5" fillId="0" borderId="46" xfId="0" applyNumberFormat="1" applyFont="1" applyBorder="1" applyAlignment="1" applyProtection="1">
      <alignment horizontal="center" vertical="center"/>
    </xf>
    <xf numFmtId="0" fontId="5" fillId="0" borderId="47" xfId="0" applyFont="1" applyBorder="1" applyAlignment="1" applyProtection="1">
      <alignment horizontal="left" vertical="center"/>
    </xf>
    <xf numFmtId="0" fontId="5" fillId="0" borderId="48" xfId="0" applyFont="1" applyBorder="1" applyAlignment="1" applyProtection="1">
      <alignment horizontal="left" vertical="center"/>
    </xf>
    <xf numFmtId="0" fontId="5" fillId="0" borderId="49" xfId="0" applyFont="1" applyBorder="1" applyAlignment="1" applyProtection="1">
      <alignment horizontal="left" vertical="center"/>
    </xf>
    <xf numFmtId="165" fontId="15" fillId="0" borderId="50" xfId="0" applyNumberFormat="1" applyFont="1" applyBorder="1" applyAlignment="1" applyProtection="1">
      <alignment horizontal="right" vertical="center"/>
    </xf>
    <xf numFmtId="0" fontId="17" fillId="2" borderId="0" xfId="0" applyFont="1" applyFill="1" applyBorder="1" applyAlignment="1" applyProtection="1">
      <alignment horizontal="left"/>
    </xf>
    <xf numFmtId="0" fontId="12" fillId="2" borderId="0" xfId="0" applyFont="1" applyFill="1" applyBorder="1" applyAlignment="1" applyProtection="1">
      <alignment horizontal="left"/>
    </xf>
    <xf numFmtId="0" fontId="18" fillId="2" borderId="0" xfId="0" applyFont="1" applyFill="1" applyBorder="1" applyAlignment="1" applyProtection="1">
      <alignment horizontal="left" vertical="center"/>
    </xf>
    <xf numFmtId="0" fontId="7" fillId="2" borderId="0" xfId="0" applyFont="1" applyFill="1" applyBorder="1" applyAlignment="1" applyProtection="1">
      <alignment horizontal="left" vertical="center"/>
    </xf>
    <xf numFmtId="0" fontId="12" fillId="2" borderId="0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horizontal="left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left" vertical="center" wrapText="1"/>
    </xf>
    <xf numFmtId="49" fontId="7" fillId="2" borderId="0" xfId="0" applyNumberFormat="1" applyFont="1" applyFill="1" applyBorder="1" applyAlignment="1" applyProtection="1"/>
    <xf numFmtId="0" fontId="19" fillId="2" borderId="0" xfId="0" applyFont="1" applyFill="1" applyBorder="1" applyAlignment="1" applyProtection="1">
      <alignment horizontal="left" vertical="center"/>
    </xf>
    <xf numFmtId="0" fontId="7" fillId="3" borderId="51" xfId="0" applyFont="1" applyFill="1" applyBorder="1" applyAlignment="1" applyProtection="1">
      <alignment horizontal="center" vertical="center" wrapText="1"/>
    </xf>
    <xf numFmtId="0" fontId="7" fillId="3" borderId="52" xfId="0" applyFont="1" applyFill="1" applyBorder="1" applyAlignment="1" applyProtection="1">
      <alignment horizontal="center" vertical="center" wrapText="1"/>
    </xf>
    <xf numFmtId="0" fontId="7" fillId="3" borderId="53" xfId="0" applyFont="1" applyFill="1" applyBorder="1" applyAlignment="1" applyProtection="1">
      <alignment horizontal="center" vertical="center" wrapText="1"/>
    </xf>
    <xf numFmtId="164" fontId="7" fillId="3" borderId="54" xfId="0" applyNumberFormat="1" applyFont="1" applyFill="1" applyBorder="1" applyAlignment="1" applyProtection="1">
      <alignment horizontal="center" vertical="center"/>
    </xf>
    <xf numFmtId="164" fontId="7" fillId="3" borderId="55" xfId="0" applyNumberFormat="1" applyFont="1" applyFill="1" applyBorder="1" applyAlignment="1" applyProtection="1">
      <alignment horizontal="center" vertical="center"/>
    </xf>
    <xf numFmtId="164" fontId="7" fillId="3" borderId="56" xfId="0" applyNumberFormat="1" applyFont="1" applyFill="1" applyBorder="1" applyAlignment="1" applyProtection="1">
      <alignment horizontal="center" vertical="center"/>
    </xf>
    <xf numFmtId="0" fontId="20" fillId="2" borderId="57" xfId="0" applyFont="1" applyFill="1" applyBorder="1" applyAlignment="1" applyProtection="1">
      <alignment horizontal="left"/>
    </xf>
    <xf numFmtId="0" fontId="20" fillId="2" borderId="58" xfId="0" applyFont="1" applyFill="1" applyBorder="1" applyAlignment="1" applyProtection="1">
      <alignment horizontal="left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5" fontId="13" fillId="0" borderId="0" xfId="0" applyNumberFormat="1" applyFont="1" applyBorder="1" applyAlignment="1" applyProtection="1">
      <alignment horizontal="right"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vertical="center"/>
    </xf>
    <xf numFmtId="5" fontId="9" fillId="0" borderId="0" xfId="0" applyNumberFormat="1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5" fontId="14" fillId="0" borderId="0" xfId="0" applyNumberFormat="1" applyFont="1" applyBorder="1" applyAlignment="1" applyProtection="1">
      <alignment horizontal="right" vertical="center"/>
    </xf>
    <xf numFmtId="5" fontId="2" fillId="0" borderId="0" xfId="0" applyNumberFormat="1" applyFont="1"/>
    <xf numFmtId="5" fontId="22" fillId="0" borderId="0" xfId="0" applyNumberFormat="1" applyFont="1"/>
    <xf numFmtId="0" fontId="23" fillId="0" borderId="0" xfId="2" applyFont="1" applyFill="1" applyBorder="1"/>
    <xf numFmtId="0" fontId="23" fillId="0" borderId="0" xfId="2" applyFont="1" applyBorder="1"/>
    <xf numFmtId="167" fontId="23" fillId="0" borderId="0" xfId="2" applyNumberFormat="1" applyFont="1" applyBorder="1" applyAlignment="1">
      <alignment horizontal="center"/>
    </xf>
    <xf numFmtId="168" fontId="23" fillId="0" borderId="0" xfId="2" applyNumberFormat="1" applyFont="1" applyBorder="1"/>
    <xf numFmtId="0" fontId="23" fillId="0" borderId="59" xfId="3" applyFont="1" applyFill="1" applyBorder="1" applyAlignment="1">
      <alignment horizontal="center" vertical="center" wrapText="1"/>
    </xf>
    <xf numFmtId="0" fontId="23" fillId="0" borderId="60" xfId="3" applyFont="1" applyFill="1" applyBorder="1" applyAlignment="1">
      <alignment horizontal="center" vertical="center" wrapText="1"/>
    </xf>
    <xf numFmtId="0" fontId="23" fillId="4" borderId="60" xfId="3" applyFont="1" applyFill="1" applyBorder="1" applyAlignment="1">
      <alignment horizontal="center" vertical="center"/>
    </xf>
    <xf numFmtId="0" fontId="23" fillId="4" borderId="60" xfId="3" applyFont="1" applyFill="1" applyBorder="1" applyAlignment="1">
      <alignment horizontal="center" vertical="center" wrapText="1"/>
    </xf>
    <xf numFmtId="167" fontId="23" fillId="4" borderId="60" xfId="3" applyNumberFormat="1" applyFont="1" applyFill="1" applyBorder="1" applyAlignment="1">
      <alignment horizontal="center" vertical="center" wrapText="1"/>
    </xf>
    <xf numFmtId="168" fontId="23" fillId="4" borderId="60" xfId="3" applyNumberFormat="1" applyFont="1" applyFill="1" applyBorder="1" applyAlignment="1">
      <alignment horizontal="center" vertical="center" wrapText="1"/>
    </xf>
    <xf numFmtId="167" fontId="23" fillId="5" borderId="61" xfId="3" applyNumberFormat="1" applyFont="1" applyFill="1" applyBorder="1" applyAlignment="1">
      <alignment horizontal="center" vertical="center" wrapText="1"/>
    </xf>
    <xf numFmtId="0" fontId="23" fillId="0" borderId="62" xfId="2" applyFont="1" applyFill="1" applyBorder="1" applyAlignment="1">
      <alignment horizontal="right" vertical="top" wrapText="1"/>
    </xf>
    <xf numFmtId="0" fontId="23" fillId="0" borderId="63" xfId="2" applyFont="1" applyFill="1" applyBorder="1" applyAlignment="1">
      <alignment horizontal="center" vertical="top" wrapText="1"/>
    </xf>
    <xf numFmtId="0" fontId="23" fillId="0" borderId="63" xfId="2" applyFont="1" applyBorder="1" applyAlignment="1">
      <alignment vertical="top" wrapText="1"/>
    </xf>
    <xf numFmtId="0" fontId="23" fillId="0" borderId="63" xfId="2" applyFont="1" applyBorder="1" applyAlignment="1">
      <alignment horizontal="center" vertical="top" wrapText="1"/>
    </xf>
    <xf numFmtId="167" fontId="23" fillId="0" borderId="63" xfId="2" applyNumberFormat="1" applyFont="1" applyBorder="1" applyAlignment="1">
      <alignment horizontal="center" vertical="top" wrapText="1"/>
    </xf>
    <xf numFmtId="168" fontId="23" fillId="0" borderId="63" xfId="2" applyNumberFormat="1" applyFont="1" applyBorder="1" applyAlignment="1">
      <alignment horizontal="center" vertical="top" wrapText="1"/>
    </xf>
    <xf numFmtId="168" fontId="23" fillId="0" borderId="64" xfId="2" applyNumberFormat="1" applyFont="1" applyBorder="1" applyAlignment="1">
      <alignment horizontal="center" vertical="top" wrapText="1"/>
    </xf>
    <xf numFmtId="167" fontId="23" fillId="0" borderId="65" xfId="2" applyNumberFormat="1" applyFont="1" applyBorder="1" applyAlignment="1">
      <alignment horizontal="center" vertical="top" wrapText="1"/>
    </xf>
    <xf numFmtId="0" fontId="24" fillId="0" borderId="59" xfId="2" applyFont="1" applyFill="1" applyBorder="1" applyAlignment="1">
      <alignment horizontal="center" vertical="top" wrapText="1"/>
    </xf>
    <xf numFmtId="0" fontId="25" fillId="0" borderId="60" xfId="1" applyFont="1" applyFill="1" applyBorder="1"/>
    <xf numFmtId="0" fontId="24" fillId="6" borderId="60" xfId="2" applyFont="1" applyFill="1" applyBorder="1" applyAlignment="1">
      <alignment horizontal="left" vertical="top" wrapText="1"/>
    </xf>
    <xf numFmtId="0" fontId="25" fillId="6" borderId="60" xfId="1" applyFont="1" applyFill="1" applyBorder="1"/>
    <xf numFmtId="168" fontId="24" fillId="6" borderId="60" xfId="1" applyNumberFormat="1" applyFont="1" applyFill="1" applyBorder="1"/>
    <xf numFmtId="168" fontId="24" fillId="6" borderId="66" xfId="1" applyNumberFormat="1" applyFont="1" applyFill="1" applyBorder="1"/>
    <xf numFmtId="167" fontId="25" fillId="6" borderId="61" xfId="4" applyNumberFormat="1" applyFont="1" applyFill="1" applyBorder="1" applyAlignment="1">
      <alignment horizontal="right" vertical="center"/>
    </xf>
    <xf numFmtId="49" fontId="23" fillId="0" borderId="67" xfId="2" applyNumberFormat="1" applyFont="1" applyFill="1" applyBorder="1" applyAlignment="1">
      <alignment horizontal="center" vertical="center" wrapText="1"/>
    </xf>
    <xf numFmtId="49" fontId="23" fillId="0" borderId="68" xfId="2" applyNumberFormat="1" applyFont="1" applyFill="1" applyBorder="1" applyAlignment="1">
      <alignment horizontal="center" vertical="center" wrapText="1"/>
    </xf>
    <xf numFmtId="0" fontId="26" fillId="0" borderId="68" xfId="2" applyFont="1" applyFill="1" applyBorder="1" applyAlignment="1">
      <alignment horizontal="left" vertical="top" wrapText="1"/>
    </xf>
    <xf numFmtId="0" fontId="3" fillId="0" borderId="68" xfId="1" applyFont="1" applyBorder="1" applyAlignment="1">
      <alignment horizontal="center" vertical="center"/>
    </xf>
    <xf numFmtId="167" fontId="3" fillId="0" borderId="68" xfId="4" applyNumberFormat="1" applyFont="1" applyBorder="1" applyAlignment="1">
      <alignment vertical="center"/>
    </xf>
    <xf numFmtId="3" fontId="23" fillId="0" borderId="68" xfId="1" applyNumberFormat="1" applyFont="1" applyBorder="1" applyAlignment="1">
      <alignment vertical="center"/>
    </xf>
    <xf numFmtId="167" fontId="3" fillId="0" borderId="69" xfId="4" applyNumberFormat="1" applyFont="1" applyBorder="1" applyAlignment="1">
      <alignment vertical="center"/>
    </xf>
    <xf numFmtId="49" fontId="23" fillId="0" borderId="70" xfId="2" applyNumberFormat="1" applyFont="1" applyFill="1" applyBorder="1" applyAlignment="1">
      <alignment horizontal="center" vertical="center" wrapText="1"/>
    </xf>
    <xf numFmtId="49" fontId="23" fillId="0" borderId="71" xfId="2" applyNumberFormat="1" applyFont="1" applyFill="1" applyBorder="1" applyAlignment="1">
      <alignment horizontal="center" vertical="center" wrapText="1"/>
    </xf>
    <xf numFmtId="0" fontId="23" fillId="0" borderId="71" xfId="2" applyFont="1" applyBorder="1" applyAlignment="1">
      <alignment horizontal="left" vertical="top" wrapText="1"/>
    </xf>
    <xf numFmtId="0" fontId="3" fillId="0" borderId="71" xfId="1" applyFont="1" applyBorder="1" applyAlignment="1">
      <alignment horizontal="center" vertical="center"/>
    </xf>
    <xf numFmtId="167" fontId="3" fillId="0" borderId="71" xfId="4" applyNumberFormat="1" applyFont="1" applyBorder="1" applyAlignment="1">
      <alignment vertical="center"/>
    </xf>
    <xf numFmtId="3" fontId="23" fillId="0" borderId="71" xfId="1" applyNumberFormat="1" applyFont="1" applyBorder="1" applyAlignment="1">
      <alignment vertical="center"/>
    </xf>
    <xf numFmtId="167" fontId="3" fillId="0" borderId="72" xfId="4" applyNumberFormat="1" applyFont="1" applyBorder="1" applyAlignment="1">
      <alignment vertical="center"/>
    </xf>
    <xf numFmtId="0" fontId="23" fillId="0" borderId="71" xfId="2" applyFont="1" applyFill="1" applyBorder="1" applyAlignment="1">
      <alignment horizontal="left" vertical="top" wrapText="1"/>
    </xf>
    <xf numFmtId="0" fontId="3" fillId="0" borderId="71" xfId="1" applyFont="1" applyFill="1" applyBorder="1" applyAlignment="1">
      <alignment horizontal="center" vertical="center"/>
    </xf>
    <xf numFmtId="3" fontId="23" fillId="0" borderId="71" xfId="1" applyNumberFormat="1" applyFont="1" applyFill="1" applyBorder="1" applyAlignment="1">
      <alignment vertical="center"/>
    </xf>
    <xf numFmtId="0" fontId="0" fillId="0" borderId="71" xfId="0" applyFill="1" applyBorder="1" applyAlignment="1">
      <alignment wrapText="1"/>
    </xf>
    <xf numFmtId="3" fontId="23" fillId="0" borderId="0" xfId="1" applyNumberFormat="1" applyFont="1" applyBorder="1" applyAlignment="1">
      <alignment vertical="center"/>
    </xf>
    <xf numFmtId="167" fontId="3" fillId="0" borderId="72" xfId="4" applyNumberFormat="1" applyFont="1" applyFill="1" applyBorder="1" applyAlignment="1">
      <alignment vertical="center"/>
    </xf>
    <xf numFmtId="4" fontId="23" fillId="0" borderId="71" xfId="1" applyNumberFormat="1" applyFont="1" applyFill="1" applyBorder="1" applyAlignment="1">
      <alignment vertical="center"/>
    </xf>
    <xf numFmtId="0" fontId="23" fillId="0" borderId="73" xfId="2" applyFont="1" applyFill="1" applyBorder="1"/>
    <xf numFmtId="0" fontId="23" fillId="0" borderId="74" xfId="2" applyFont="1" applyFill="1" applyBorder="1"/>
    <xf numFmtId="0" fontId="23" fillId="0" borderId="74" xfId="2" applyFont="1" applyBorder="1"/>
    <xf numFmtId="167" fontId="23" fillId="0" borderId="74" xfId="2" applyNumberFormat="1" applyFont="1" applyBorder="1" applyAlignment="1">
      <alignment horizontal="center"/>
    </xf>
    <xf numFmtId="168" fontId="23" fillId="0" borderId="74" xfId="2" applyNumberFormat="1" applyFont="1" applyBorder="1"/>
    <xf numFmtId="167" fontId="23" fillId="0" borderId="75" xfId="2" applyNumberFormat="1" applyFont="1" applyBorder="1" applyAlignment="1">
      <alignment horizontal="center"/>
    </xf>
    <xf numFmtId="0" fontId="23" fillId="0" borderId="1" xfId="2" applyFont="1" applyFill="1" applyBorder="1" applyAlignment="1">
      <alignment vertical="top"/>
    </xf>
    <xf numFmtId="0" fontId="23" fillId="0" borderId="2" xfId="2" applyFont="1" applyFill="1" applyBorder="1"/>
    <xf numFmtId="0" fontId="23" fillId="0" borderId="2" xfId="2" applyFont="1" applyBorder="1" applyAlignment="1">
      <alignment wrapText="1"/>
    </xf>
    <xf numFmtId="0" fontId="23" fillId="0" borderId="2" xfId="2" applyFont="1" applyBorder="1"/>
    <xf numFmtId="167" fontId="23" fillId="0" borderId="2" xfId="2" applyNumberFormat="1" applyFont="1" applyBorder="1" applyAlignment="1">
      <alignment horizontal="center"/>
    </xf>
    <xf numFmtId="168" fontId="23" fillId="0" borderId="2" xfId="2" applyNumberFormat="1" applyFont="1" applyBorder="1"/>
    <xf numFmtId="168" fontId="23" fillId="0" borderId="3" xfId="2" applyNumberFormat="1" applyFont="1" applyBorder="1"/>
    <xf numFmtId="0" fontId="23" fillId="0" borderId="42" xfId="2" applyFont="1" applyFill="1" applyBorder="1"/>
    <xf numFmtId="0" fontId="23" fillId="0" borderId="43" xfId="2" applyFont="1" applyFill="1" applyBorder="1"/>
    <xf numFmtId="0" fontId="23" fillId="0" borderId="43" xfId="2" applyFont="1" applyBorder="1" applyAlignment="1">
      <alignment wrapText="1"/>
    </xf>
    <xf numFmtId="0" fontId="23" fillId="0" borderId="43" xfId="2" applyFont="1" applyBorder="1"/>
    <xf numFmtId="167" fontId="23" fillId="0" borderId="43" xfId="2" applyNumberFormat="1" applyFont="1" applyBorder="1" applyAlignment="1">
      <alignment horizontal="center"/>
    </xf>
    <xf numFmtId="168" fontId="23" fillId="0" borderId="43" xfId="2" applyNumberFormat="1" applyFont="1" applyBorder="1"/>
    <xf numFmtId="167" fontId="23" fillId="0" borderId="76" xfId="2" applyNumberFormat="1" applyFont="1" applyBorder="1" applyAlignment="1">
      <alignment horizontal="center"/>
    </xf>
    <xf numFmtId="0" fontId="23" fillId="5" borderId="59" xfId="3" applyFont="1" applyFill="1" applyBorder="1" applyAlignment="1">
      <alignment horizontal="center" vertical="center" wrapText="1"/>
    </xf>
    <xf numFmtId="0" fontId="23" fillId="5" borderId="60" xfId="3" applyFont="1" applyFill="1" applyBorder="1" applyAlignment="1">
      <alignment horizontal="center" vertical="center" wrapText="1"/>
    </xf>
    <xf numFmtId="0" fontId="23" fillId="0" borderId="62" xfId="2" applyFont="1" applyBorder="1" applyAlignment="1">
      <alignment horizontal="right" vertical="top" wrapText="1"/>
    </xf>
    <xf numFmtId="0" fontId="24" fillId="6" borderId="77" xfId="2" applyFont="1" applyFill="1" applyBorder="1" applyAlignment="1">
      <alignment horizontal="center" vertical="top" wrapText="1"/>
    </xf>
    <xf numFmtId="0" fontId="24" fillId="6" borderId="67" xfId="2" applyFont="1" applyFill="1" applyBorder="1" applyAlignment="1">
      <alignment horizontal="center" vertical="top" wrapText="1"/>
    </xf>
    <xf numFmtId="0" fontId="25" fillId="6" borderId="68" xfId="1" applyFont="1" applyFill="1" applyBorder="1"/>
    <xf numFmtId="0" fontId="24" fillId="6" borderId="68" xfId="2" applyFont="1" applyFill="1" applyBorder="1" applyAlignment="1">
      <alignment horizontal="left" vertical="top" wrapText="1"/>
    </xf>
    <xf numFmtId="168" fontId="24" fillId="6" borderId="68" xfId="1" applyNumberFormat="1" applyFont="1" applyFill="1" applyBorder="1"/>
    <xf numFmtId="167" fontId="25" fillId="6" borderId="69" xfId="4" applyNumberFormat="1" applyFont="1" applyFill="1" applyBorder="1" applyAlignment="1">
      <alignment horizontal="right" vertical="center"/>
    </xf>
    <xf numFmtId="49" fontId="23" fillId="0" borderId="70" xfId="2" applyNumberFormat="1" applyFont="1" applyBorder="1" applyAlignment="1">
      <alignment horizontal="center" vertical="center" wrapText="1"/>
    </xf>
    <xf numFmtId="49" fontId="23" fillId="0" borderId="71" xfId="2" applyNumberFormat="1" applyFont="1" applyBorder="1" applyAlignment="1">
      <alignment horizontal="center" vertical="center" wrapText="1"/>
    </xf>
    <xf numFmtId="3" fontId="23" fillId="0" borderId="71" xfId="1" applyNumberFormat="1" applyFont="1" applyBorder="1" applyAlignment="1">
      <alignment horizontal="center" vertical="center"/>
    </xf>
    <xf numFmtId="3" fontId="23" fillId="0" borderId="71" xfId="1" applyNumberFormat="1" applyFont="1" applyBorder="1" applyAlignment="1">
      <alignment horizontal="right" vertical="center"/>
    </xf>
    <xf numFmtId="49" fontId="23" fillId="0" borderId="73" xfId="2" applyNumberFormat="1" applyFont="1" applyBorder="1" applyAlignment="1">
      <alignment horizontal="center" vertical="center" wrapText="1"/>
    </xf>
    <xf numFmtId="49" fontId="23" fillId="0" borderId="74" xfId="2" applyNumberFormat="1" applyFont="1" applyBorder="1" applyAlignment="1">
      <alignment horizontal="center" vertical="center" wrapText="1"/>
    </xf>
    <xf numFmtId="0" fontId="23" fillId="0" borderId="74" xfId="2" applyFont="1" applyBorder="1" applyAlignment="1">
      <alignment horizontal="left" vertical="top" wrapText="1"/>
    </xf>
    <xf numFmtId="0" fontId="3" fillId="0" borderId="74" xfId="1" applyFont="1" applyBorder="1" applyAlignment="1">
      <alignment horizontal="center" vertical="center"/>
    </xf>
    <xf numFmtId="167" fontId="3" fillId="0" borderId="74" xfId="4" applyNumberFormat="1" applyFont="1" applyBorder="1" applyAlignment="1">
      <alignment vertical="center"/>
    </xf>
    <xf numFmtId="3" fontId="23" fillId="0" borderId="74" xfId="1" applyNumberFormat="1" applyFont="1" applyBorder="1" applyAlignment="1">
      <alignment vertical="center"/>
    </xf>
    <xf numFmtId="167" fontId="3" fillId="0" borderId="75" xfId="4" applyNumberFormat="1" applyFont="1" applyBorder="1" applyAlignment="1">
      <alignment vertical="center"/>
    </xf>
    <xf numFmtId="0" fontId="24" fillId="6" borderId="59" xfId="2" applyFont="1" applyFill="1" applyBorder="1" applyAlignment="1">
      <alignment horizontal="center" vertical="top" wrapText="1"/>
    </xf>
    <xf numFmtId="49" fontId="23" fillId="0" borderId="67" xfId="2" applyNumberFormat="1" applyFont="1" applyBorder="1" applyAlignment="1">
      <alignment horizontal="center" vertical="center" wrapText="1"/>
    </xf>
    <xf numFmtId="49" fontId="23" fillId="0" borderId="68" xfId="2" applyNumberFormat="1" applyFont="1" applyBorder="1" applyAlignment="1">
      <alignment horizontal="center" vertical="center" wrapText="1"/>
    </xf>
    <xf numFmtId="0" fontId="23" fillId="0" borderId="68" xfId="2" applyFont="1" applyBorder="1" applyAlignment="1">
      <alignment horizontal="left" vertical="top" wrapText="1"/>
    </xf>
    <xf numFmtId="167" fontId="3" fillId="0" borderId="68" xfId="4" applyNumberFormat="1" applyFont="1" applyFill="1" applyBorder="1" applyAlignment="1">
      <alignment vertical="center"/>
    </xf>
    <xf numFmtId="167" fontId="3" fillId="0" borderId="71" xfId="4" applyNumberFormat="1" applyFont="1" applyFill="1" applyBorder="1" applyAlignment="1">
      <alignment vertical="center"/>
    </xf>
    <xf numFmtId="0" fontId="2" fillId="0" borderId="71" xfId="5" applyFont="1" applyBorder="1" applyAlignment="1">
      <alignment wrapText="1"/>
    </xf>
    <xf numFmtId="0" fontId="0" fillId="0" borderId="71" xfId="0" applyBorder="1" applyAlignment="1">
      <alignment wrapText="1"/>
    </xf>
    <xf numFmtId="4" fontId="23" fillId="0" borderId="71" xfId="1" applyNumberFormat="1" applyFont="1" applyBorder="1" applyAlignment="1">
      <alignment vertical="center"/>
    </xf>
    <xf numFmtId="3" fontId="23" fillId="0" borderId="78" xfId="1" applyNumberFormat="1" applyFont="1" applyBorder="1" applyAlignment="1">
      <alignment vertical="center"/>
    </xf>
    <xf numFmtId="49" fontId="23" fillId="0" borderId="0" xfId="2" applyNumberFormat="1" applyFont="1" applyBorder="1" applyAlignment="1">
      <alignment horizontal="center" vertical="center" wrapText="1"/>
    </xf>
    <xf numFmtId="0" fontId="23" fillId="0" borderId="0" xfId="2" applyFont="1" applyBorder="1" applyAlignment="1">
      <alignment horizontal="left" vertical="top" wrapText="1"/>
    </xf>
    <xf numFmtId="0" fontId="3" fillId="0" borderId="0" xfId="1" applyFont="1" applyBorder="1" applyAlignment="1">
      <alignment horizontal="center" vertical="center"/>
    </xf>
    <xf numFmtId="167" fontId="3" fillId="0" borderId="0" xfId="4" applyNumberFormat="1" applyFont="1" applyBorder="1" applyAlignment="1">
      <alignment vertical="center"/>
    </xf>
    <xf numFmtId="0" fontId="23" fillId="0" borderId="1" xfId="2" applyFont="1" applyBorder="1"/>
    <xf numFmtId="0" fontId="23" fillId="0" borderId="2" xfId="2" applyFont="1" applyBorder="1" applyAlignment="1">
      <alignment horizontal="left" vertical="top" wrapText="1"/>
    </xf>
    <xf numFmtId="167" fontId="23" fillId="0" borderId="3" xfId="2" applyNumberFormat="1" applyFont="1" applyBorder="1" applyAlignment="1">
      <alignment horizontal="center"/>
    </xf>
    <xf numFmtId="0" fontId="23" fillId="0" borderId="42" xfId="2" applyFont="1" applyBorder="1"/>
    <xf numFmtId="0" fontId="23" fillId="0" borderId="43" xfId="2" applyFont="1" applyBorder="1" applyAlignment="1">
      <alignment horizontal="left" vertical="top" wrapText="1"/>
    </xf>
    <xf numFmtId="0" fontId="23" fillId="5" borderId="79" xfId="3" applyFont="1" applyFill="1" applyBorder="1" applyAlignment="1">
      <alignment horizontal="center" vertical="center" wrapText="1"/>
    </xf>
    <xf numFmtId="0" fontId="23" fillId="5" borderId="80" xfId="3" applyFont="1" applyFill="1" applyBorder="1" applyAlignment="1">
      <alignment horizontal="center" vertical="center" wrapText="1"/>
    </xf>
    <xf numFmtId="0" fontId="23" fillId="4" borderId="80" xfId="3" applyFont="1" applyFill="1" applyBorder="1" applyAlignment="1">
      <alignment horizontal="center" vertical="center"/>
    </xf>
    <xf numFmtId="0" fontId="23" fillId="4" borderId="80" xfId="3" applyFont="1" applyFill="1" applyBorder="1" applyAlignment="1">
      <alignment horizontal="center" vertical="center" wrapText="1"/>
    </xf>
    <xf numFmtId="167" fontId="23" fillId="4" borderId="80" xfId="3" applyNumberFormat="1" applyFont="1" applyFill="1" applyBorder="1" applyAlignment="1">
      <alignment horizontal="center" vertical="center" wrapText="1"/>
    </xf>
    <xf numFmtId="168" fontId="23" fillId="4" borderId="80" xfId="3" applyNumberFormat="1" applyFont="1" applyFill="1" applyBorder="1" applyAlignment="1">
      <alignment horizontal="center" vertical="center" wrapText="1"/>
    </xf>
    <xf numFmtId="167" fontId="23" fillId="5" borderId="81" xfId="3" applyNumberFormat="1" applyFont="1" applyFill="1" applyBorder="1" applyAlignment="1">
      <alignment horizontal="center" vertical="center" wrapText="1"/>
    </xf>
    <xf numFmtId="0" fontId="23" fillId="0" borderId="82" xfId="2" applyFont="1" applyBorder="1" applyAlignment="1">
      <alignment horizontal="right" vertical="top" wrapText="1"/>
    </xf>
    <xf numFmtId="167" fontId="23" fillId="0" borderId="83" xfId="2" applyNumberFormat="1" applyFont="1" applyBorder="1" applyAlignment="1">
      <alignment horizontal="center" vertical="top" wrapText="1"/>
    </xf>
    <xf numFmtId="0" fontId="24" fillId="6" borderId="60" xfId="2" applyFont="1" applyFill="1" applyBorder="1" applyAlignment="1">
      <alignment horizontal="center" vertical="top" wrapText="1"/>
    </xf>
    <xf numFmtId="49" fontId="23" fillId="0" borderId="86" xfId="2" applyNumberFormat="1" applyFont="1" applyBorder="1" applyAlignment="1">
      <alignment horizontal="center" vertical="center" wrapText="1"/>
    </xf>
    <xf numFmtId="49" fontId="23" fillId="0" borderId="87" xfId="2" applyNumberFormat="1" applyFont="1" applyBorder="1" applyAlignment="1">
      <alignment horizontal="center" vertical="center" wrapText="1"/>
    </xf>
    <xf numFmtId="0" fontId="23" fillId="0" borderId="87" xfId="2" applyFont="1" applyBorder="1" applyAlignment="1">
      <alignment horizontal="left" vertical="top" wrapText="1"/>
    </xf>
    <xf numFmtId="0" fontId="3" fillId="0" borderId="87" xfId="1" applyFont="1" applyBorder="1" applyAlignment="1">
      <alignment horizontal="center" vertical="center"/>
    </xf>
    <xf numFmtId="167" fontId="3" fillId="0" borderId="87" xfId="4" applyNumberFormat="1" applyFont="1" applyBorder="1" applyAlignment="1">
      <alignment vertical="center"/>
    </xf>
    <xf numFmtId="3" fontId="23" fillId="0" borderId="87" xfId="1" applyNumberFormat="1" applyFont="1" applyBorder="1" applyAlignment="1">
      <alignment vertical="center"/>
    </xf>
    <xf numFmtId="167" fontId="3" fillId="0" borderId="88" xfId="4" applyNumberFormat="1" applyFont="1" applyBorder="1" applyAlignment="1">
      <alignment vertical="center"/>
    </xf>
    <xf numFmtId="0" fontId="7" fillId="0" borderId="12" xfId="0" applyFont="1" applyFill="1" applyBorder="1" applyAlignment="1" applyProtection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0" borderId="16" xfId="0" applyFont="1" applyFill="1" applyBorder="1" applyAlignment="1" applyProtection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25" fillId="6" borderId="66" xfId="1" applyFont="1" applyFill="1" applyBorder="1" applyAlignment="1">
      <alignment horizontal="right"/>
    </xf>
    <xf numFmtId="0" fontId="0" fillId="0" borderId="84" xfId="0" applyBorder="1" applyAlignment="1">
      <alignment horizontal="right"/>
    </xf>
    <xf numFmtId="0" fontId="0" fillId="0" borderId="85" xfId="0" applyBorder="1" applyAlignment="1">
      <alignment horizontal="right"/>
    </xf>
  </cellXfs>
  <cellStyles count="588">
    <cellStyle name="20 % – Zvýraznění 1" xfId="548" builtinId="30" customBuiltin="1"/>
    <cellStyle name="20 % – Zvýraznění 2" xfId="549" builtinId="34" customBuiltin="1"/>
    <cellStyle name="20 % – Zvýraznění 3" xfId="550" builtinId="38" customBuiltin="1"/>
    <cellStyle name="20 % – Zvýraznění 4" xfId="551" builtinId="42" customBuiltin="1"/>
    <cellStyle name="20 % – Zvýraznění 5" xfId="552" builtinId="46" customBuiltin="1"/>
    <cellStyle name="20 % – Zvýraznění 6" xfId="553" builtinId="50" customBuiltin="1"/>
    <cellStyle name="20 % – Zvýraznění1 2" xfId="6" xr:uid="{00000000-0005-0000-0000-000006000000}"/>
    <cellStyle name="20 % – Zvýraznění1 2 2" xfId="7" xr:uid="{00000000-0005-0000-0000-000007000000}"/>
    <cellStyle name="20 % – Zvýraznění1 2 2 2" xfId="8" xr:uid="{00000000-0005-0000-0000-000008000000}"/>
    <cellStyle name="20 % – Zvýraznění1 2 2 2 2" xfId="9" xr:uid="{00000000-0005-0000-0000-000009000000}"/>
    <cellStyle name="20 % – Zvýraznění1 2 2 3" xfId="10" xr:uid="{00000000-0005-0000-0000-00000A000000}"/>
    <cellStyle name="20 % – Zvýraznění1 2 3" xfId="11" xr:uid="{00000000-0005-0000-0000-00000B000000}"/>
    <cellStyle name="20 % – Zvýraznění1 2 3 2" xfId="12" xr:uid="{00000000-0005-0000-0000-00000C000000}"/>
    <cellStyle name="20 % – Zvýraznění1 2 3 2 2" xfId="13" xr:uid="{00000000-0005-0000-0000-00000D000000}"/>
    <cellStyle name="20 % – Zvýraznění1 2 3 3" xfId="14" xr:uid="{00000000-0005-0000-0000-00000E000000}"/>
    <cellStyle name="20 % – Zvýraznění1 2 4" xfId="15" xr:uid="{00000000-0005-0000-0000-00000F000000}"/>
    <cellStyle name="20 % – Zvýraznění1 2 4 2" xfId="16" xr:uid="{00000000-0005-0000-0000-000010000000}"/>
    <cellStyle name="20 % – Zvýraznění1 2 4 2 2" xfId="17" xr:uid="{00000000-0005-0000-0000-000011000000}"/>
    <cellStyle name="20 % – Zvýraznění1 2 4 3" xfId="18" xr:uid="{00000000-0005-0000-0000-000012000000}"/>
    <cellStyle name="20 % – Zvýraznění1 2 5" xfId="19" xr:uid="{00000000-0005-0000-0000-000013000000}"/>
    <cellStyle name="20 % – Zvýraznění1 2 5 2" xfId="20" xr:uid="{00000000-0005-0000-0000-000014000000}"/>
    <cellStyle name="20 % – Zvýraznění1 2 6" xfId="21" xr:uid="{00000000-0005-0000-0000-000015000000}"/>
    <cellStyle name="20 % – Zvýraznění1 3" xfId="22" xr:uid="{00000000-0005-0000-0000-000016000000}"/>
    <cellStyle name="20 % – Zvýraznění1 3 2" xfId="23" xr:uid="{00000000-0005-0000-0000-000017000000}"/>
    <cellStyle name="20 % – Zvýraznění1 3 2 2" xfId="24" xr:uid="{00000000-0005-0000-0000-000018000000}"/>
    <cellStyle name="20 % – Zvýraznění1 3 3" xfId="25" xr:uid="{00000000-0005-0000-0000-000019000000}"/>
    <cellStyle name="20 % – Zvýraznění1 4" xfId="26" xr:uid="{00000000-0005-0000-0000-00001A000000}"/>
    <cellStyle name="20 % – Zvýraznění1 4 2" xfId="27" xr:uid="{00000000-0005-0000-0000-00001B000000}"/>
    <cellStyle name="20 % – Zvýraznění1 4 2 2" xfId="28" xr:uid="{00000000-0005-0000-0000-00001C000000}"/>
    <cellStyle name="20 % – Zvýraznění1 4 3" xfId="29" xr:uid="{00000000-0005-0000-0000-00001D000000}"/>
    <cellStyle name="20 % – Zvýraznění1 5" xfId="30" xr:uid="{00000000-0005-0000-0000-00001E000000}"/>
    <cellStyle name="20 % – Zvýraznění1 5 2" xfId="31" xr:uid="{00000000-0005-0000-0000-00001F000000}"/>
    <cellStyle name="20 % – Zvýraznění1 5 2 2" xfId="32" xr:uid="{00000000-0005-0000-0000-000020000000}"/>
    <cellStyle name="20 % – Zvýraznění1 5 3" xfId="33" xr:uid="{00000000-0005-0000-0000-000021000000}"/>
    <cellStyle name="20 % – Zvýraznění1 6" xfId="34" xr:uid="{00000000-0005-0000-0000-000022000000}"/>
    <cellStyle name="20 % – Zvýraznění1 6 2" xfId="35" xr:uid="{00000000-0005-0000-0000-000023000000}"/>
    <cellStyle name="20 % – Zvýraznění1 7" xfId="36" xr:uid="{00000000-0005-0000-0000-000024000000}"/>
    <cellStyle name="20 % – Zvýraznění2 2" xfId="37" xr:uid="{00000000-0005-0000-0000-000025000000}"/>
    <cellStyle name="20 % – Zvýraznění2 2 2" xfId="38" xr:uid="{00000000-0005-0000-0000-000026000000}"/>
    <cellStyle name="20 % – Zvýraznění2 2 2 2" xfId="39" xr:uid="{00000000-0005-0000-0000-000027000000}"/>
    <cellStyle name="20 % – Zvýraznění2 2 2 2 2" xfId="40" xr:uid="{00000000-0005-0000-0000-000028000000}"/>
    <cellStyle name="20 % – Zvýraznění2 2 2 3" xfId="41" xr:uid="{00000000-0005-0000-0000-000029000000}"/>
    <cellStyle name="20 % – Zvýraznění2 2 3" xfId="42" xr:uid="{00000000-0005-0000-0000-00002A000000}"/>
    <cellStyle name="20 % – Zvýraznění2 2 3 2" xfId="43" xr:uid="{00000000-0005-0000-0000-00002B000000}"/>
    <cellStyle name="20 % – Zvýraznění2 2 3 2 2" xfId="44" xr:uid="{00000000-0005-0000-0000-00002C000000}"/>
    <cellStyle name="20 % – Zvýraznění2 2 3 3" xfId="45" xr:uid="{00000000-0005-0000-0000-00002D000000}"/>
    <cellStyle name="20 % – Zvýraznění2 2 4" xfId="46" xr:uid="{00000000-0005-0000-0000-00002E000000}"/>
    <cellStyle name="20 % – Zvýraznění2 2 4 2" xfId="47" xr:uid="{00000000-0005-0000-0000-00002F000000}"/>
    <cellStyle name="20 % – Zvýraznění2 2 4 2 2" xfId="48" xr:uid="{00000000-0005-0000-0000-000030000000}"/>
    <cellStyle name="20 % – Zvýraznění2 2 4 3" xfId="49" xr:uid="{00000000-0005-0000-0000-000031000000}"/>
    <cellStyle name="20 % – Zvýraznění2 2 5" xfId="50" xr:uid="{00000000-0005-0000-0000-000032000000}"/>
    <cellStyle name="20 % – Zvýraznění2 2 5 2" xfId="51" xr:uid="{00000000-0005-0000-0000-000033000000}"/>
    <cellStyle name="20 % – Zvýraznění2 2 6" xfId="52" xr:uid="{00000000-0005-0000-0000-000034000000}"/>
    <cellStyle name="20 % – Zvýraznění2 3" xfId="53" xr:uid="{00000000-0005-0000-0000-000035000000}"/>
    <cellStyle name="20 % – Zvýraznění2 3 2" xfId="54" xr:uid="{00000000-0005-0000-0000-000036000000}"/>
    <cellStyle name="20 % – Zvýraznění2 3 2 2" xfId="55" xr:uid="{00000000-0005-0000-0000-000037000000}"/>
    <cellStyle name="20 % – Zvýraznění2 3 3" xfId="56" xr:uid="{00000000-0005-0000-0000-000038000000}"/>
    <cellStyle name="20 % – Zvýraznění2 4" xfId="57" xr:uid="{00000000-0005-0000-0000-000039000000}"/>
    <cellStyle name="20 % – Zvýraznění2 4 2" xfId="58" xr:uid="{00000000-0005-0000-0000-00003A000000}"/>
    <cellStyle name="20 % – Zvýraznění2 4 2 2" xfId="59" xr:uid="{00000000-0005-0000-0000-00003B000000}"/>
    <cellStyle name="20 % – Zvýraznění2 4 3" xfId="60" xr:uid="{00000000-0005-0000-0000-00003C000000}"/>
    <cellStyle name="20 % – Zvýraznění2 5" xfId="61" xr:uid="{00000000-0005-0000-0000-00003D000000}"/>
    <cellStyle name="20 % – Zvýraznění2 5 2" xfId="62" xr:uid="{00000000-0005-0000-0000-00003E000000}"/>
    <cellStyle name="20 % – Zvýraznění2 5 2 2" xfId="63" xr:uid="{00000000-0005-0000-0000-00003F000000}"/>
    <cellStyle name="20 % – Zvýraznění2 5 3" xfId="64" xr:uid="{00000000-0005-0000-0000-000040000000}"/>
    <cellStyle name="20 % – Zvýraznění2 6" xfId="65" xr:uid="{00000000-0005-0000-0000-000041000000}"/>
    <cellStyle name="20 % – Zvýraznění2 6 2" xfId="66" xr:uid="{00000000-0005-0000-0000-000042000000}"/>
    <cellStyle name="20 % – Zvýraznění2 7" xfId="67" xr:uid="{00000000-0005-0000-0000-000043000000}"/>
    <cellStyle name="20 % – Zvýraznění3 2" xfId="68" xr:uid="{00000000-0005-0000-0000-000044000000}"/>
    <cellStyle name="20 % – Zvýraznění3 2 2" xfId="69" xr:uid="{00000000-0005-0000-0000-000045000000}"/>
    <cellStyle name="20 % – Zvýraznění3 2 2 2" xfId="70" xr:uid="{00000000-0005-0000-0000-000046000000}"/>
    <cellStyle name="20 % – Zvýraznění3 2 2 2 2" xfId="71" xr:uid="{00000000-0005-0000-0000-000047000000}"/>
    <cellStyle name="20 % – Zvýraznění3 2 2 3" xfId="72" xr:uid="{00000000-0005-0000-0000-000048000000}"/>
    <cellStyle name="20 % – Zvýraznění3 2 3" xfId="73" xr:uid="{00000000-0005-0000-0000-000049000000}"/>
    <cellStyle name="20 % – Zvýraznění3 2 3 2" xfId="74" xr:uid="{00000000-0005-0000-0000-00004A000000}"/>
    <cellStyle name="20 % – Zvýraznění3 2 3 2 2" xfId="75" xr:uid="{00000000-0005-0000-0000-00004B000000}"/>
    <cellStyle name="20 % – Zvýraznění3 2 3 3" xfId="76" xr:uid="{00000000-0005-0000-0000-00004C000000}"/>
    <cellStyle name="20 % – Zvýraznění3 2 4" xfId="77" xr:uid="{00000000-0005-0000-0000-00004D000000}"/>
    <cellStyle name="20 % – Zvýraznění3 2 4 2" xfId="78" xr:uid="{00000000-0005-0000-0000-00004E000000}"/>
    <cellStyle name="20 % – Zvýraznění3 2 4 2 2" xfId="79" xr:uid="{00000000-0005-0000-0000-00004F000000}"/>
    <cellStyle name="20 % – Zvýraznění3 2 4 3" xfId="80" xr:uid="{00000000-0005-0000-0000-000050000000}"/>
    <cellStyle name="20 % – Zvýraznění3 2 5" xfId="81" xr:uid="{00000000-0005-0000-0000-000051000000}"/>
    <cellStyle name="20 % – Zvýraznění3 2 5 2" xfId="82" xr:uid="{00000000-0005-0000-0000-000052000000}"/>
    <cellStyle name="20 % – Zvýraznění3 2 6" xfId="83" xr:uid="{00000000-0005-0000-0000-000053000000}"/>
    <cellStyle name="20 % – Zvýraznění3 3" xfId="84" xr:uid="{00000000-0005-0000-0000-000054000000}"/>
    <cellStyle name="20 % – Zvýraznění3 3 2" xfId="85" xr:uid="{00000000-0005-0000-0000-000055000000}"/>
    <cellStyle name="20 % – Zvýraznění3 3 2 2" xfId="86" xr:uid="{00000000-0005-0000-0000-000056000000}"/>
    <cellStyle name="20 % – Zvýraznění3 3 3" xfId="87" xr:uid="{00000000-0005-0000-0000-000057000000}"/>
    <cellStyle name="20 % – Zvýraznění3 4" xfId="88" xr:uid="{00000000-0005-0000-0000-000058000000}"/>
    <cellStyle name="20 % – Zvýraznění3 4 2" xfId="89" xr:uid="{00000000-0005-0000-0000-000059000000}"/>
    <cellStyle name="20 % – Zvýraznění3 4 2 2" xfId="90" xr:uid="{00000000-0005-0000-0000-00005A000000}"/>
    <cellStyle name="20 % – Zvýraznění3 4 3" xfId="91" xr:uid="{00000000-0005-0000-0000-00005B000000}"/>
    <cellStyle name="20 % – Zvýraznění3 5" xfId="92" xr:uid="{00000000-0005-0000-0000-00005C000000}"/>
    <cellStyle name="20 % – Zvýraznění3 5 2" xfId="93" xr:uid="{00000000-0005-0000-0000-00005D000000}"/>
    <cellStyle name="20 % – Zvýraznění3 5 2 2" xfId="94" xr:uid="{00000000-0005-0000-0000-00005E000000}"/>
    <cellStyle name="20 % – Zvýraznění3 5 3" xfId="95" xr:uid="{00000000-0005-0000-0000-00005F000000}"/>
    <cellStyle name="20 % – Zvýraznění3 6" xfId="96" xr:uid="{00000000-0005-0000-0000-000060000000}"/>
    <cellStyle name="20 % – Zvýraznění3 6 2" xfId="97" xr:uid="{00000000-0005-0000-0000-000061000000}"/>
    <cellStyle name="20 % – Zvýraznění3 7" xfId="98" xr:uid="{00000000-0005-0000-0000-000062000000}"/>
    <cellStyle name="20 % – Zvýraznění4 2" xfId="99" xr:uid="{00000000-0005-0000-0000-000063000000}"/>
    <cellStyle name="20 % – Zvýraznění4 2 2" xfId="100" xr:uid="{00000000-0005-0000-0000-000064000000}"/>
    <cellStyle name="20 % – Zvýraznění4 2 2 2" xfId="101" xr:uid="{00000000-0005-0000-0000-000065000000}"/>
    <cellStyle name="20 % – Zvýraznění4 2 2 2 2" xfId="102" xr:uid="{00000000-0005-0000-0000-000066000000}"/>
    <cellStyle name="20 % – Zvýraznění4 2 2 3" xfId="103" xr:uid="{00000000-0005-0000-0000-000067000000}"/>
    <cellStyle name="20 % – Zvýraznění4 2 3" xfId="104" xr:uid="{00000000-0005-0000-0000-000068000000}"/>
    <cellStyle name="20 % – Zvýraznění4 2 3 2" xfId="105" xr:uid="{00000000-0005-0000-0000-000069000000}"/>
    <cellStyle name="20 % – Zvýraznění4 2 3 2 2" xfId="106" xr:uid="{00000000-0005-0000-0000-00006A000000}"/>
    <cellStyle name="20 % – Zvýraznění4 2 3 3" xfId="107" xr:uid="{00000000-0005-0000-0000-00006B000000}"/>
    <cellStyle name="20 % – Zvýraznění4 2 4" xfId="108" xr:uid="{00000000-0005-0000-0000-00006C000000}"/>
    <cellStyle name="20 % – Zvýraznění4 2 4 2" xfId="109" xr:uid="{00000000-0005-0000-0000-00006D000000}"/>
    <cellStyle name="20 % – Zvýraznění4 2 4 2 2" xfId="110" xr:uid="{00000000-0005-0000-0000-00006E000000}"/>
    <cellStyle name="20 % – Zvýraznění4 2 4 3" xfId="111" xr:uid="{00000000-0005-0000-0000-00006F000000}"/>
    <cellStyle name="20 % – Zvýraznění4 2 5" xfId="112" xr:uid="{00000000-0005-0000-0000-000070000000}"/>
    <cellStyle name="20 % – Zvýraznění4 2 5 2" xfId="113" xr:uid="{00000000-0005-0000-0000-000071000000}"/>
    <cellStyle name="20 % – Zvýraznění4 2 6" xfId="114" xr:uid="{00000000-0005-0000-0000-000072000000}"/>
    <cellStyle name="20 % – Zvýraznění4 3" xfId="115" xr:uid="{00000000-0005-0000-0000-000073000000}"/>
    <cellStyle name="20 % – Zvýraznění4 3 2" xfId="116" xr:uid="{00000000-0005-0000-0000-000074000000}"/>
    <cellStyle name="20 % – Zvýraznění4 3 2 2" xfId="117" xr:uid="{00000000-0005-0000-0000-000075000000}"/>
    <cellStyle name="20 % – Zvýraznění4 3 3" xfId="118" xr:uid="{00000000-0005-0000-0000-000076000000}"/>
    <cellStyle name="20 % – Zvýraznění4 4" xfId="119" xr:uid="{00000000-0005-0000-0000-000077000000}"/>
    <cellStyle name="20 % – Zvýraznění4 4 2" xfId="120" xr:uid="{00000000-0005-0000-0000-000078000000}"/>
    <cellStyle name="20 % – Zvýraznění4 4 2 2" xfId="121" xr:uid="{00000000-0005-0000-0000-000079000000}"/>
    <cellStyle name="20 % – Zvýraznění4 4 3" xfId="122" xr:uid="{00000000-0005-0000-0000-00007A000000}"/>
    <cellStyle name="20 % – Zvýraznění4 5" xfId="123" xr:uid="{00000000-0005-0000-0000-00007B000000}"/>
    <cellStyle name="20 % – Zvýraznění4 5 2" xfId="124" xr:uid="{00000000-0005-0000-0000-00007C000000}"/>
    <cellStyle name="20 % – Zvýraznění4 5 2 2" xfId="125" xr:uid="{00000000-0005-0000-0000-00007D000000}"/>
    <cellStyle name="20 % – Zvýraznění4 5 3" xfId="126" xr:uid="{00000000-0005-0000-0000-00007E000000}"/>
    <cellStyle name="20 % – Zvýraznění4 6" xfId="127" xr:uid="{00000000-0005-0000-0000-00007F000000}"/>
    <cellStyle name="20 % – Zvýraznění4 6 2" xfId="128" xr:uid="{00000000-0005-0000-0000-000080000000}"/>
    <cellStyle name="20 % – Zvýraznění4 7" xfId="129" xr:uid="{00000000-0005-0000-0000-000081000000}"/>
    <cellStyle name="20 % – Zvýraznění5 2" xfId="130" xr:uid="{00000000-0005-0000-0000-000082000000}"/>
    <cellStyle name="20 % – Zvýraznění5 2 2" xfId="131" xr:uid="{00000000-0005-0000-0000-000083000000}"/>
    <cellStyle name="20 % – Zvýraznění5 2 2 2" xfId="132" xr:uid="{00000000-0005-0000-0000-000084000000}"/>
    <cellStyle name="20 % – Zvýraznění5 2 2 2 2" xfId="133" xr:uid="{00000000-0005-0000-0000-000085000000}"/>
    <cellStyle name="20 % – Zvýraznění5 2 2 3" xfId="134" xr:uid="{00000000-0005-0000-0000-000086000000}"/>
    <cellStyle name="20 % – Zvýraznění5 2 3" xfId="135" xr:uid="{00000000-0005-0000-0000-000087000000}"/>
    <cellStyle name="20 % – Zvýraznění5 2 3 2" xfId="136" xr:uid="{00000000-0005-0000-0000-000088000000}"/>
    <cellStyle name="20 % – Zvýraznění5 2 3 2 2" xfId="137" xr:uid="{00000000-0005-0000-0000-000089000000}"/>
    <cellStyle name="20 % – Zvýraznění5 2 3 3" xfId="138" xr:uid="{00000000-0005-0000-0000-00008A000000}"/>
    <cellStyle name="20 % – Zvýraznění5 2 4" xfId="139" xr:uid="{00000000-0005-0000-0000-00008B000000}"/>
    <cellStyle name="20 % – Zvýraznění5 2 4 2" xfId="140" xr:uid="{00000000-0005-0000-0000-00008C000000}"/>
    <cellStyle name="20 % – Zvýraznění5 2 4 2 2" xfId="141" xr:uid="{00000000-0005-0000-0000-00008D000000}"/>
    <cellStyle name="20 % – Zvýraznění5 2 4 3" xfId="142" xr:uid="{00000000-0005-0000-0000-00008E000000}"/>
    <cellStyle name="20 % – Zvýraznění5 2 5" xfId="143" xr:uid="{00000000-0005-0000-0000-00008F000000}"/>
    <cellStyle name="20 % – Zvýraznění5 2 5 2" xfId="144" xr:uid="{00000000-0005-0000-0000-000090000000}"/>
    <cellStyle name="20 % – Zvýraznění5 2 6" xfId="145" xr:uid="{00000000-0005-0000-0000-000091000000}"/>
    <cellStyle name="20 % – Zvýraznění5 3" xfId="146" xr:uid="{00000000-0005-0000-0000-000092000000}"/>
    <cellStyle name="20 % – Zvýraznění5 3 2" xfId="147" xr:uid="{00000000-0005-0000-0000-000093000000}"/>
    <cellStyle name="20 % – Zvýraznění5 3 2 2" xfId="148" xr:uid="{00000000-0005-0000-0000-000094000000}"/>
    <cellStyle name="20 % – Zvýraznění5 3 3" xfId="149" xr:uid="{00000000-0005-0000-0000-000095000000}"/>
    <cellStyle name="20 % – Zvýraznění5 4" xfId="150" xr:uid="{00000000-0005-0000-0000-000096000000}"/>
    <cellStyle name="20 % – Zvýraznění5 4 2" xfId="151" xr:uid="{00000000-0005-0000-0000-000097000000}"/>
    <cellStyle name="20 % – Zvýraznění5 4 2 2" xfId="152" xr:uid="{00000000-0005-0000-0000-000098000000}"/>
    <cellStyle name="20 % – Zvýraznění5 4 3" xfId="153" xr:uid="{00000000-0005-0000-0000-000099000000}"/>
    <cellStyle name="20 % – Zvýraznění5 5" xfId="154" xr:uid="{00000000-0005-0000-0000-00009A000000}"/>
    <cellStyle name="20 % – Zvýraznění5 5 2" xfId="155" xr:uid="{00000000-0005-0000-0000-00009B000000}"/>
    <cellStyle name="20 % – Zvýraznění5 5 2 2" xfId="156" xr:uid="{00000000-0005-0000-0000-00009C000000}"/>
    <cellStyle name="20 % – Zvýraznění5 5 3" xfId="157" xr:uid="{00000000-0005-0000-0000-00009D000000}"/>
    <cellStyle name="20 % – Zvýraznění5 6" xfId="158" xr:uid="{00000000-0005-0000-0000-00009E000000}"/>
    <cellStyle name="20 % – Zvýraznění5 6 2" xfId="159" xr:uid="{00000000-0005-0000-0000-00009F000000}"/>
    <cellStyle name="20 % – Zvýraznění5 7" xfId="160" xr:uid="{00000000-0005-0000-0000-0000A0000000}"/>
    <cellStyle name="20 % – Zvýraznění6 2" xfId="161" xr:uid="{00000000-0005-0000-0000-0000A1000000}"/>
    <cellStyle name="20 % – Zvýraznění6 2 2" xfId="162" xr:uid="{00000000-0005-0000-0000-0000A2000000}"/>
    <cellStyle name="20 % – Zvýraznění6 2 2 2" xfId="163" xr:uid="{00000000-0005-0000-0000-0000A3000000}"/>
    <cellStyle name="20 % – Zvýraznění6 2 2 2 2" xfId="164" xr:uid="{00000000-0005-0000-0000-0000A4000000}"/>
    <cellStyle name="20 % – Zvýraznění6 2 2 3" xfId="165" xr:uid="{00000000-0005-0000-0000-0000A5000000}"/>
    <cellStyle name="20 % – Zvýraznění6 2 3" xfId="166" xr:uid="{00000000-0005-0000-0000-0000A6000000}"/>
    <cellStyle name="20 % – Zvýraznění6 2 3 2" xfId="167" xr:uid="{00000000-0005-0000-0000-0000A7000000}"/>
    <cellStyle name="20 % – Zvýraznění6 2 3 2 2" xfId="168" xr:uid="{00000000-0005-0000-0000-0000A8000000}"/>
    <cellStyle name="20 % – Zvýraznění6 2 3 3" xfId="169" xr:uid="{00000000-0005-0000-0000-0000A9000000}"/>
    <cellStyle name="20 % – Zvýraznění6 2 4" xfId="170" xr:uid="{00000000-0005-0000-0000-0000AA000000}"/>
    <cellStyle name="20 % – Zvýraznění6 2 4 2" xfId="171" xr:uid="{00000000-0005-0000-0000-0000AB000000}"/>
    <cellStyle name="20 % – Zvýraznění6 2 4 2 2" xfId="172" xr:uid="{00000000-0005-0000-0000-0000AC000000}"/>
    <cellStyle name="20 % – Zvýraznění6 2 4 3" xfId="173" xr:uid="{00000000-0005-0000-0000-0000AD000000}"/>
    <cellStyle name="20 % – Zvýraznění6 2 5" xfId="174" xr:uid="{00000000-0005-0000-0000-0000AE000000}"/>
    <cellStyle name="20 % – Zvýraznění6 2 5 2" xfId="175" xr:uid="{00000000-0005-0000-0000-0000AF000000}"/>
    <cellStyle name="20 % – Zvýraznění6 2 6" xfId="176" xr:uid="{00000000-0005-0000-0000-0000B0000000}"/>
    <cellStyle name="20 % – Zvýraznění6 3" xfId="177" xr:uid="{00000000-0005-0000-0000-0000B1000000}"/>
    <cellStyle name="20 % – Zvýraznění6 3 2" xfId="178" xr:uid="{00000000-0005-0000-0000-0000B2000000}"/>
    <cellStyle name="20 % – Zvýraznění6 3 2 2" xfId="179" xr:uid="{00000000-0005-0000-0000-0000B3000000}"/>
    <cellStyle name="20 % – Zvýraznění6 3 3" xfId="180" xr:uid="{00000000-0005-0000-0000-0000B4000000}"/>
    <cellStyle name="20 % – Zvýraznění6 4" xfId="181" xr:uid="{00000000-0005-0000-0000-0000B5000000}"/>
    <cellStyle name="20 % – Zvýraznění6 4 2" xfId="182" xr:uid="{00000000-0005-0000-0000-0000B6000000}"/>
    <cellStyle name="20 % – Zvýraznění6 4 2 2" xfId="183" xr:uid="{00000000-0005-0000-0000-0000B7000000}"/>
    <cellStyle name="20 % – Zvýraznění6 4 3" xfId="184" xr:uid="{00000000-0005-0000-0000-0000B8000000}"/>
    <cellStyle name="20 % – Zvýraznění6 5" xfId="185" xr:uid="{00000000-0005-0000-0000-0000B9000000}"/>
    <cellStyle name="20 % – Zvýraznění6 5 2" xfId="186" xr:uid="{00000000-0005-0000-0000-0000BA000000}"/>
    <cellStyle name="20 % – Zvýraznění6 5 2 2" xfId="187" xr:uid="{00000000-0005-0000-0000-0000BB000000}"/>
    <cellStyle name="20 % – Zvýraznění6 5 3" xfId="188" xr:uid="{00000000-0005-0000-0000-0000BC000000}"/>
    <cellStyle name="20 % – Zvýraznění6 6" xfId="189" xr:uid="{00000000-0005-0000-0000-0000BD000000}"/>
    <cellStyle name="20 % – Zvýraznění6 6 2" xfId="190" xr:uid="{00000000-0005-0000-0000-0000BE000000}"/>
    <cellStyle name="20 % – Zvýraznění6 7" xfId="191" xr:uid="{00000000-0005-0000-0000-0000BF000000}"/>
    <cellStyle name="40 % – Zvýraznění 1" xfId="554" builtinId="31" customBuiltin="1"/>
    <cellStyle name="40 % – Zvýraznění 2" xfId="555" builtinId="35" customBuiltin="1"/>
    <cellStyle name="40 % – Zvýraznění 3" xfId="556" builtinId="39" customBuiltin="1"/>
    <cellStyle name="40 % – Zvýraznění 4" xfId="557" builtinId="43" customBuiltin="1"/>
    <cellStyle name="40 % – Zvýraznění 5" xfId="558" builtinId="47" customBuiltin="1"/>
    <cellStyle name="40 % – Zvýraznění 6" xfId="559" builtinId="51" customBuiltin="1"/>
    <cellStyle name="40 % – Zvýraznění1 2" xfId="192" xr:uid="{00000000-0005-0000-0000-0000C0000000}"/>
    <cellStyle name="40 % – Zvýraznění1 2 2" xfId="193" xr:uid="{00000000-0005-0000-0000-0000C1000000}"/>
    <cellStyle name="40 % – Zvýraznění1 2 2 2" xfId="194" xr:uid="{00000000-0005-0000-0000-0000C2000000}"/>
    <cellStyle name="40 % – Zvýraznění1 2 2 2 2" xfId="195" xr:uid="{00000000-0005-0000-0000-0000C3000000}"/>
    <cellStyle name="40 % – Zvýraznění1 2 2 3" xfId="196" xr:uid="{00000000-0005-0000-0000-0000C4000000}"/>
    <cellStyle name="40 % – Zvýraznění1 2 3" xfId="197" xr:uid="{00000000-0005-0000-0000-0000C5000000}"/>
    <cellStyle name="40 % – Zvýraznění1 2 3 2" xfId="198" xr:uid="{00000000-0005-0000-0000-0000C6000000}"/>
    <cellStyle name="40 % – Zvýraznění1 2 3 2 2" xfId="199" xr:uid="{00000000-0005-0000-0000-0000C7000000}"/>
    <cellStyle name="40 % – Zvýraznění1 2 3 3" xfId="200" xr:uid="{00000000-0005-0000-0000-0000C8000000}"/>
    <cellStyle name="40 % – Zvýraznění1 2 4" xfId="201" xr:uid="{00000000-0005-0000-0000-0000C9000000}"/>
    <cellStyle name="40 % – Zvýraznění1 2 4 2" xfId="202" xr:uid="{00000000-0005-0000-0000-0000CA000000}"/>
    <cellStyle name="40 % – Zvýraznění1 2 4 2 2" xfId="203" xr:uid="{00000000-0005-0000-0000-0000CB000000}"/>
    <cellStyle name="40 % – Zvýraznění1 2 4 3" xfId="204" xr:uid="{00000000-0005-0000-0000-0000CC000000}"/>
    <cellStyle name="40 % – Zvýraznění1 2 5" xfId="205" xr:uid="{00000000-0005-0000-0000-0000CD000000}"/>
    <cellStyle name="40 % – Zvýraznění1 2 5 2" xfId="206" xr:uid="{00000000-0005-0000-0000-0000CE000000}"/>
    <cellStyle name="40 % – Zvýraznění1 2 6" xfId="207" xr:uid="{00000000-0005-0000-0000-0000CF000000}"/>
    <cellStyle name="40 % – Zvýraznění1 3" xfId="208" xr:uid="{00000000-0005-0000-0000-0000D0000000}"/>
    <cellStyle name="40 % – Zvýraznění1 3 2" xfId="209" xr:uid="{00000000-0005-0000-0000-0000D1000000}"/>
    <cellStyle name="40 % – Zvýraznění1 3 2 2" xfId="210" xr:uid="{00000000-0005-0000-0000-0000D2000000}"/>
    <cellStyle name="40 % – Zvýraznění1 3 3" xfId="211" xr:uid="{00000000-0005-0000-0000-0000D3000000}"/>
    <cellStyle name="40 % – Zvýraznění1 4" xfId="212" xr:uid="{00000000-0005-0000-0000-0000D4000000}"/>
    <cellStyle name="40 % – Zvýraznění1 4 2" xfId="213" xr:uid="{00000000-0005-0000-0000-0000D5000000}"/>
    <cellStyle name="40 % – Zvýraznění1 4 2 2" xfId="214" xr:uid="{00000000-0005-0000-0000-0000D6000000}"/>
    <cellStyle name="40 % – Zvýraznění1 4 3" xfId="215" xr:uid="{00000000-0005-0000-0000-0000D7000000}"/>
    <cellStyle name="40 % – Zvýraznění1 5" xfId="216" xr:uid="{00000000-0005-0000-0000-0000D8000000}"/>
    <cellStyle name="40 % – Zvýraznění1 5 2" xfId="217" xr:uid="{00000000-0005-0000-0000-0000D9000000}"/>
    <cellStyle name="40 % – Zvýraznění1 5 2 2" xfId="218" xr:uid="{00000000-0005-0000-0000-0000DA000000}"/>
    <cellStyle name="40 % – Zvýraznění1 5 3" xfId="219" xr:uid="{00000000-0005-0000-0000-0000DB000000}"/>
    <cellStyle name="40 % – Zvýraznění1 6" xfId="220" xr:uid="{00000000-0005-0000-0000-0000DC000000}"/>
    <cellStyle name="40 % – Zvýraznění1 6 2" xfId="221" xr:uid="{00000000-0005-0000-0000-0000DD000000}"/>
    <cellStyle name="40 % – Zvýraznění1 7" xfId="222" xr:uid="{00000000-0005-0000-0000-0000DE000000}"/>
    <cellStyle name="40 % – Zvýraznění2 2" xfId="223" xr:uid="{00000000-0005-0000-0000-0000DF000000}"/>
    <cellStyle name="40 % – Zvýraznění2 2 2" xfId="224" xr:uid="{00000000-0005-0000-0000-0000E0000000}"/>
    <cellStyle name="40 % – Zvýraznění2 2 2 2" xfId="225" xr:uid="{00000000-0005-0000-0000-0000E1000000}"/>
    <cellStyle name="40 % – Zvýraznění2 2 2 2 2" xfId="226" xr:uid="{00000000-0005-0000-0000-0000E2000000}"/>
    <cellStyle name="40 % – Zvýraznění2 2 2 3" xfId="227" xr:uid="{00000000-0005-0000-0000-0000E3000000}"/>
    <cellStyle name="40 % – Zvýraznění2 2 3" xfId="228" xr:uid="{00000000-0005-0000-0000-0000E4000000}"/>
    <cellStyle name="40 % – Zvýraznění2 2 3 2" xfId="229" xr:uid="{00000000-0005-0000-0000-0000E5000000}"/>
    <cellStyle name="40 % – Zvýraznění2 2 3 2 2" xfId="230" xr:uid="{00000000-0005-0000-0000-0000E6000000}"/>
    <cellStyle name="40 % – Zvýraznění2 2 3 3" xfId="231" xr:uid="{00000000-0005-0000-0000-0000E7000000}"/>
    <cellStyle name="40 % – Zvýraznění2 2 4" xfId="232" xr:uid="{00000000-0005-0000-0000-0000E8000000}"/>
    <cellStyle name="40 % – Zvýraznění2 2 4 2" xfId="233" xr:uid="{00000000-0005-0000-0000-0000E9000000}"/>
    <cellStyle name="40 % – Zvýraznění2 2 4 2 2" xfId="234" xr:uid="{00000000-0005-0000-0000-0000EA000000}"/>
    <cellStyle name="40 % – Zvýraznění2 2 4 3" xfId="235" xr:uid="{00000000-0005-0000-0000-0000EB000000}"/>
    <cellStyle name="40 % – Zvýraznění2 2 5" xfId="236" xr:uid="{00000000-0005-0000-0000-0000EC000000}"/>
    <cellStyle name="40 % – Zvýraznění2 2 5 2" xfId="237" xr:uid="{00000000-0005-0000-0000-0000ED000000}"/>
    <cellStyle name="40 % – Zvýraznění2 2 6" xfId="238" xr:uid="{00000000-0005-0000-0000-0000EE000000}"/>
    <cellStyle name="40 % – Zvýraznění2 3" xfId="239" xr:uid="{00000000-0005-0000-0000-0000EF000000}"/>
    <cellStyle name="40 % – Zvýraznění2 3 2" xfId="240" xr:uid="{00000000-0005-0000-0000-0000F0000000}"/>
    <cellStyle name="40 % – Zvýraznění2 3 2 2" xfId="241" xr:uid="{00000000-0005-0000-0000-0000F1000000}"/>
    <cellStyle name="40 % – Zvýraznění2 3 3" xfId="242" xr:uid="{00000000-0005-0000-0000-0000F2000000}"/>
    <cellStyle name="40 % – Zvýraznění2 4" xfId="243" xr:uid="{00000000-0005-0000-0000-0000F3000000}"/>
    <cellStyle name="40 % – Zvýraznění2 4 2" xfId="244" xr:uid="{00000000-0005-0000-0000-0000F4000000}"/>
    <cellStyle name="40 % – Zvýraznění2 4 2 2" xfId="245" xr:uid="{00000000-0005-0000-0000-0000F5000000}"/>
    <cellStyle name="40 % – Zvýraznění2 4 3" xfId="246" xr:uid="{00000000-0005-0000-0000-0000F6000000}"/>
    <cellStyle name="40 % – Zvýraznění2 5" xfId="247" xr:uid="{00000000-0005-0000-0000-0000F7000000}"/>
    <cellStyle name="40 % – Zvýraznění2 5 2" xfId="248" xr:uid="{00000000-0005-0000-0000-0000F8000000}"/>
    <cellStyle name="40 % – Zvýraznění2 5 2 2" xfId="249" xr:uid="{00000000-0005-0000-0000-0000F9000000}"/>
    <cellStyle name="40 % – Zvýraznění2 5 3" xfId="250" xr:uid="{00000000-0005-0000-0000-0000FA000000}"/>
    <cellStyle name="40 % – Zvýraznění2 6" xfId="251" xr:uid="{00000000-0005-0000-0000-0000FB000000}"/>
    <cellStyle name="40 % – Zvýraznění2 6 2" xfId="252" xr:uid="{00000000-0005-0000-0000-0000FC000000}"/>
    <cellStyle name="40 % – Zvýraznění2 7" xfId="253" xr:uid="{00000000-0005-0000-0000-0000FD000000}"/>
    <cellStyle name="40 % – Zvýraznění3 2" xfId="254" xr:uid="{00000000-0005-0000-0000-0000FE000000}"/>
    <cellStyle name="40 % – Zvýraznění3 2 2" xfId="255" xr:uid="{00000000-0005-0000-0000-0000FF000000}"/>
    <cellStyle name="40 % – Zvýraznění3 2 2 2" xfId="256" xr:uid="{00000000-0005-0000-0000-000000010000}"/>
    <cellStyle name="40 % – Zvýraznění3 2 2 2 2" xfId="257" xr:uid="{00000000-0005-0000-0000-000001010000}"/>
    <cellStyle name="40 % – Zvýraznění3 2 2 3" xfId="258" xr:uid="{00000000-0005-0000-0000-000002010000}"/>
    <cellStyle name="40 % – Zvýraznění3 2 3" xfId="259" xr:uid="{00000000-0005-0000-0000-000003010000}"/>
    <cellStyle name="40 % – Zvýraznění3 2 3 2" xfId="260" xr:uid="{00000000-0005-0000-0000-000004010000}"/>
    <cellStyle name="40 % – Zvýraznění3 2 3 2 2" xfId="261" xr:uid="{00000000-0005-0000-0000-000005010000}"/>
    <cellStyle name="40 % – Zvýraznění3 2 3 3" xfId="262" xr:uid="{00000000-0005-0000-0000-000006010000}"/>
    <cellStyle name="40 % – Zvýraznění3 2 4" xfId="263" xr:uid="{00000000-0005-0000-0000-000007010000}"/>
    <cellStyle name="40 % – Zvýraznění3 2 4 2" xfId="264" xr:uid="{00000000-0005-0000-0000-000008010000}"/>
    <cellStyle name="40 % – Zvýraznění3 2 4 2 2" xfId="265" xr:uid="{00000000-0005-0000-0000-000009010000}"/>
    <cellStyle name="40 % – Zvýraznění3 2 4 3" xfId="266" xr:uid="{00000000-0005-0000-0000-00000A010000}"/>
    <cellStyle name="40 % – Zvýraznění3 2 5" xfId="267" xr:uid="{00000000-0005-0000-0000-00000B010000}"/>
    <cellStyle name="40 % – Zvýraznění3 2 5 2" xfId="268" xr:uid="{00000000-0005-0000-0000-00000C010000}"/>
    <cellStyle name="40 % – Zvýraznění3 2 6" xfId="269" xr:uid="{00000000-0005-0000-0000-00000D010000}"/>
    <cellStyle name="40 % – Zvýraznění3 3" xfId="270" xr:uid="{00000000-0005-0000-0000-00000E010000}"/>
    <cellStyle name="40 % – Zvýraznění3 3 2" xfId="271" xr:uid="{00000000-0005-0000-0000-00000F010000}"/>
    <cellStyle name="40 % – Zvýraznění3 3 2 2" xfId="272" xr:uid="{00000000-0005-0000-0000-000010010000}"/>
    <cellStyle name="40 % – Zvýraznění3 3 3" xfId="273" xr:uid="{00000000-0005-0000-0000-000011010000}"/>
    <cellStyle name="40 % – Zvýraznění3 4" xfId="274" xr:uid="{00000000-0005-0000-0000-000012010000}"/>
    <cellStyle name="40 % – Zvýraznění3 4 2" xfId="275" xr:uid="{00000000-0005-0000-0000-000013010000}"/>
    <cellStyle name="40 % – Zvýraznění3 4 2 2" xfId="276" xr:uid="{00000000-0005-0000-0000-000014010000}"/>
    <cellStyle name="40 % – Zvýraznění3 4 3" xfId="277" xr:uid="{00000000-0005-0000-0000-000015010000}"/>
    <cellStyle name="40 % – Zvýraznění3 5" xfId="278" xr:uid="{00000000-0005-0000-0000-000016010000}"/>
    <cellStyle name="40 % – Zvýraznění3 5 2" xfId="279" xr:uid="{00000000-0005-0000-0000-000017010000}"/>
    <cellStyle name="40 % – Zvýraznění3 5 2 2" xfId="280" xr:uid="{00000000-0005-0000-0000-000018010000}"/>
    <cellStyle name="40 % – Zvýraznění3 5 3" xfId="281" xr:uid="{00000000-0005-0000-0000-000019010000}"/>
    <cellStyle name="40 % – Zvýraznění3 6" xfId="282" xr:uid="{00000000-0005-0000-0000-00001A010000}"/>
    <cellStyle name="40 % – Zvýraznění3 6 2" xfId="283" xr:uid="{00000000-0005-0000-0000-00001B010000}"/>
    <cellStyle name="40 % – Zvýraznění3 7" xfId="284" xr:uid="{00000000-0005-0000-0000-00001C010000}"/>
    <cellStyle name="40 % – Zvýraznění4 2" xfId="285" xr:uid="{00000000-0005-0000-0000-00001D010000}"/>
    <cellStyle name="40 % – Zvýraznění4 2 2" xfId="286" xr:uid="{00000000-0005-0000-0000-00001E010000}"/>
    <cellStyle name="40 % – Zvýraznění4 2 2 2" xfId="287" xr:uid="{00000000-0005-0000-0000-00001F010000}"/>
    <cellStyle name="40 % – Zvýraznění4 2 2 2 2" xfId="288" xr:uid="{00000000-0005-0000-0000-000020010000}"/>
    <cellStyle name="40 % – Zvýraznění4 2 2 3" xfId="289" xr:uid="{00000000-0005-0000-0000-000021010000}"/>
    <cellStyle name="40 % – Zvýraznění4 2 3" xfId="290" xr:uid="{00000000-0005-0000-0000-000022010000}"/>
    <cellStyle name="40 % – Zvýraznění4 2 3 2" xfId="291" xr:uid="{00000000-0005-0000-0000-000023010000}"/>
    <cellStyle name="40 % – Zvýraznění4 2 3 2 2" xfId="292" xr:uid="{00000000-0005-0000-0000-000024010000}"/>
    <cellStyle name="40 % – Zvýraznění4 2 3 3" xfId="293" xr:uid="{00000000-0005-0000-0000-000025010000}"/>
    <cellStyle name="40 % – Zvýraznění4 2 4" xfId="294" xr:uid="{00000000-0005-0000-0000-000026010000}"/>
    <cellStyle name="40 % – Zvýraznění4 2 4 2" xfId="295" xr:uid="{00000000-0005-0000-0000-000027010000}"/>
    <cellStyle name="40 % – Zvýraznění4 2 4 2 2" xfId="296" xr:uid="{00000000-0005-0000-0000-000028010000}"/>
    <cellStyle name="40 % – Zvýraznění4 2 4 3" xfId="297" xr:uid="{00000000-0005-0000-0000-000029010000}"/>
    <cellStyle name="40 % – Zvýraznění4 2 5" xfId="298" xr:uid="{00000000-0005-0000-0000-00002A010000}"/>
    <cellStyle name="40 % – Zvýraznění4 2 5 2" xfId="299" xr:uid="{00000000-0005-0000-0000-00002B010000}"/>
    <cellStyle name="40 % – Zvýraznění4 2 6" xfId="300" xr:uid="{00000000-0005-0000-0000-00002C010000}"/>
    <cellStyle name="40 % – Zvýraznění4 3" xfId="301" xr:uid="{00000000-0005-0000-0000-00002D010000}"/>
    <cellStyle name="40 % – Zvýraznění4 3 2" xfId="302" xr:uid="{00000000-0005-0000-0000-00002E010000}"/>
    <cellStyle name="40 % – Zvýraznění4 3 2 2" xfId="303" xr:uid="{00000000-0005-0000-0000-00002F010000}"/>
    <cellStyle name="40 % – Zvýraznění4 3 3" xfId="304" xr:uid="{00000000-0005-0000-0000-000030010000}"/>
    <cellStyle name="40 % – Zvýraznění4 4" xfId="305" xr:uid="{00000000-0005-0000-0000-000031010000}"/>
    <cellStyle name="40 % – Zvýraznění4 4 2" xfId="306" xr:uid="{00000000-0005-0000-0000-000032010000}"/>
    <cellStyle name="40 % – Zvýraznění4 4 2 2" xfId="307" xr:uid="{00000000-0005-0000-0000-000033010000}"/>
    <cellStyle name="40 % – Zvýraznění4 4 3" xfId="308" xr:uid="{00000000-0005-0000-0000-000034010000}"/>
    <cellStyle name="40 % – Zvýraznění4 5" xfId="309" xr:uid="{00000000-0005-0000-0000-000035010000}"/>
    <cellStyle name="40 % – Zvýraznění4 5 2" xfId="310" xr:uid="{00000000-0005-0000-0000-000036010000}"/>
    <cellStyle name="40 % – Zvýraznění4 5 2 2" xfId="311" xr:uid="{00000000-0005-0000-0000-000037010000}"/>
    <cellStyle name="40 % – Zvýraznění4 5 3" xfId="312" xr:uid="{00000000-0005-0000-0000-000038010000}"/>
    <cellStyle name="40 % – Zvýraznění4 6" xfId="313" xr:uid="{00000000-0005-0000-0000-000039010000}"/>
    <cellStyle name="40 % – Zvýraznění4 6 2" xfId="314" xr:uid="{00000000-0005-0000-0000-00003A010000}"/>
    <cellStyle name="40 % – Zvýraznění4 7" xfId="315" xr:uid="{00000000-0005-0000-0000-00003B010000}"/>
    <cellStyle name="40 % – Zvýraznění5 2" xfId="316" xr:uid="{00000000-0005-0000-0000-00003C010000}"/>
    <cellStyle name="40 % – Zvýraznění5 2 2" xfId="317" xr:uid="{00000000-0005-0000-0000-00003D010000}"/>
    <cellStyle name="40 % – Zvýraznění5 2 2 2" xfId="318" xr:uid="{00000000-0005-0000-0000-00003E010000}"/>
    <cellStyle name="40 % – Zvýraznění5 2 2 2 2" xfId="319" xr:uid="{00000000-0005-0000-0000-00003F010000}"/>
    <cellStyle name="40 % – Zvýraznění5 2 2 3" xfId="320" xr:uid="{00000000-0005-0000-0000-000040010000}"/>
    <cellStyle name="40 % – Zvýraznění5 2 3" xfId="321" xr:uid="{00000000-0005-0000-0000-000041010000}"/>
    <cellStyle name="40 % – Zvýraznění5 2 3 2" xfId="322" xr:uid="{00000000-0005-0000-0000-000042010000}"/>
    <cellStyle name="40 % – Zvýraznění5 2 3 2 2" xfId="323" xr:uid="{00000000-0005-0000-0000-000043010000}"/>
    <cellStyle name="40 % – Zvýraznění5 2 3 3" xfId="324" xr:uid="{00000000-0005-0000-0000-000044010000}"/>
    <cellStyle name="40 % – Zvýraznění5 2 4" xfId="325" xr:uid="{00000000-0005-0000-0000-000045010000}"/>
    <cellStyle name="40 % – Zvýraznění5 2 4 2" xfId="326" xr:uid="{00000000-0005-0000-0000-000046010000}"/>
    <cellStyle name="40 % – Zvýraznění5 2 4 2 2" xfId="327" xr:uid="{00000000-0005-0000-0000-000047010000}"/>
    <cellStyle name="40 % – Zvýraznění5 2 4 3" xfId="328" xr:uid="{00000000-0005-0000-0000-000048010000}"/>
    <cellStyle name="40 % – Zvýraznění5 2 5" xfId="329" xr:uid="{00000000-0005-0000-0000-000049010000}"/>
    <cellStyle name="40 % – Zvýraznění5 2 5 2" xfId="330" xr:uid="{00000000-0005-0000-0000-00004A010000}"/>
    <cellStyle name="40 % – Zvýraznění5 2 6" xfId="331" xr:uid="{00000000-0005-0000-0000-00004B010000}"/>
    <cellStyle name="40 % – Zvýraznění5 3" xfId="332" xr:uid="{00000000-0005-0000-0000-00004C010000}"/>
    <cellStyle name="40 % – Zvýraznění5 3 2" xfId="333" xr:uid="{00000000-0005-0000-0000-00004D010000}"/>
    <cellStyle name="40 % – Zvýraznění5 3 2 2" xfId="334" xr:uid="{00000000-0005-0000-0000-00004E010000}"/>
    <cellStyle name="40 % – Zvýraznění5 3 3" xfId="335" xr:uid="{00000000-0005-0000-0000-00004F010000}"/>
    <cellStyle name="40 % – Zvýraznění5 4" xfId="336" xr:uid="{00000000-0005-0000-0000-000050010000}"/>
    <cellStyle name="40 % – Zvýraznění5 4 2" xfId="337" xr:uid="{00000000-0005-0000-0000-000051010000}"/>
    <cellStyle name="40 % – Zvýraznění5 4 2 2" xfId="338" xr:uid="{00000000-0005-0000-0000-000052010000}"/>
    <cellStyle name="40 % – Zvýraznění5 4 3" xfId="339" xr:uid="{00000000-0005-0000-0000-000053010000}"/>
    <cellStyle name="40 % – Zvýraznění5 5" xfId="340" xr:uid="{00000000-0005-0000-0000-000054010000}"/>
    <cellStyle name="40 % – Zvýraznění5 5 2" xfId="341" xr:uid="{00000000-0005-0000-0000-000055010000}"/>
    <cellStyle name="40 % – Zvýraznění5 5 2 2" xfId="342" xr:uid="{00000000-0005-0000-0000-000056010000}"/>
    <cellStyle name="40 % – Zvýraznění5 5 3" xfId="343" xr:uid="{00000000-0005-0000-0000-000057010000}"/>
    <cellStyle name="40 % – Zvýraznění5 6" xfId="344" xr:uid="{00000000-0005-0000-0000-000058010000}"/>
    <cellStyle name="40 % – Zvýraznění5 6 2" xfId="345" xr:uid="{00000000-0005-0000-0000-000059010000}"/>
    <cellStyle name="40 % – Zvýraznění5 7" xfId="346" xr:uid="{00000000-0005-0000-0000-00005A010000}"/>
    <cellStyle name="40 % – Zvýraznění6 2" xfId="347" xr:uid="{00000000-0005-0000-0000-00005B010000}"/>
    <cellStyle name="40 % – Zvýraznění6 2 2" xfId="348" xr:uid="{00000000-0005-0000-0000-00005C010000}"/>
    <cellStyle name="40 % – Zvýraznění6 2 2 2" xfId="349" xr:uid="{00000000-0005-0000-0000-00005D010000}"/>
    <cellStyle name="40 % – Zvýraznění6 2 2 2 2" xfId="350" xr:uid="{00000000-0005-0000-0000-00005E010000}"/>
    <cellStyle name="40 % – Zvýraznění6 2 2 3" xfId="351" xr:uid="{00000000-0005-0000-0000-00005F010000}"/>
    <cellStyle name="40 % – Zvýraznění6 2 3" xfId="352" xr:uid="{00000000-0005-0000-0000-000060010000}"/>
    <cellStyle name="40 % – Zvýraznění6 2 3 2" xfId="353" xr:uid="{00000000-0005-0000-0000-000061010000}"/>
    <cellStyle name="40 % – Zvýraznění6 2 3 2 2" xfId="354" xr:uid="{00000000-0005-0000-0000-000062010000}"/>
    <cellStyle name="40 % – Zvýraznění6 2 3 3" xfId="355" xr:uid="{00000000-0005-0000-0000-000063010000}"/>
    <cellStyle name="40 % – Zvýraznění6 2 4" xfId="356" xr:uid="{00000000-0005-0000-0000-000064010000}"/>
    <cellStyle name="40 % – Zvýraznění6 2 4 2" xfId="357" xr:uid="{00000000-0005-0000-0000-000065010000}"/>
    <cellStyle name="40 % – Zvýraznění6 2 4 2 2" xfId="358" xr:uid="{00000000-0005-0000-0000-000066010000}"/>
    <cellStyle name="40 % – Zvýraznění6 2 4 3" xfId="359" xr:uid="{00000000-0005-0000-0000-000067010000}"/>
    <cellStyle name="40 % – Zvýraznění6 2 5" xfId="360" xr:uid="{00000000-0005-0000-0000-000068010000}"/>
    <cellStyle name="40 % – Zvýraznění6 2 5 2" xfId="361" xr:uid="{00000000-0005-0000-0000-000069010000}"/>
    <cellStyle name="40 % – Zvýraznění6 2 6" xfId="362" xr:uid="{00000000-0005-0000-0000-00006A010000}"/>
    <cellStyle name="40 % – Zvýraznění6 3" xfId="363" xr:uid="{00000000-0005-0000-0000-00006B010000}"/>
    <cellStyle name="40 % – Zvýraznění6 3 2" xfId="364" xr:uid="{00000000-0005-0000-0000-00006C010000}"/>
    <cellStyle name="40 % – Zvýraznění6 3 2 2" xfId="365" xr:uid="{00000000-0005-0000-0000-00006D010000}"/>
    <cellStyle name="40 % – Zvýraznění6 3 3" xfId="366" xr:uid="{00000000-0005-0000-0000-00006E010000}"/>
    <cellStyle name="40 % – Zvýraznění6 4" xfId="367" xr:uid="{00000000-0005-0000-0000-00006F010000}"/>
    <cellStyle name="40 % – Zvýraznění6 4 2" xfId="368" xr:uid="{00000000-0005-0000-0000-000070010000}"/>
    <cellStyle name="40 % – Zvýraznění6 4 2 2" xfId="369" xr:uid="{00000000-0005-0000-0000-000071010000}"/>
    <cellStyle name="40 % – Zvýraznění6 4 3" xfId="370" xr:uid="{00000000-0005-0000-0000-000072010000}"/>
    <cellStyle name="40 % – Zvýraznění6 5" xfId="371" xr:uid="{00000000-0005-0000-0000-000073010000}"/>
    <cellStyle name="40 % – Zvýraznění6 5 2" xfId="372" xr:uid="{00000000-0005-0000-0000-000074010000}"/>
    <cellStyle name="40 % – Zvýraznění6 5 2 2" xfId="373" xr:uid="{00000000-0005-0000-0000-000075010000}"/>
    <cellStyle name="40 % – Zvýraznění6 5 3" xfId="374" xr:uid="{00000000-0005-0000-0000-000076010000}"/>
    <cellStyle name="40 % – Zvýraznění6 6" xfId="375" xr:uid="{00000000-0005-0000-0000-000077010000}"/>
    <cellStyle name="40 % – Zvýraznění6 6 2" xfId="376" xr:uid="{00000000-0005-0000-0000-000078010000}"/>
    <cellStyle name="40 % – Zvýraznění6 7" xfId="377" xr:uid="{00000000-0005-0000-0000-000079010000}"/>
    <cellStyle name="60 % – Zvýraznění 1" xfId="560" builtinId="32" customBuiltin="1"/>
    <cellStyle name="60 % – Zvýraznění 2" xfId="561" builtinId="36" customBuiltin="1"/>
    <cellStyle name="60 % – Zvýraznění 3" xfId="562" builtinId="40" customBuiltin="1"/>
    <cellStyle name="60 % – Zvýraznění 4" xfId="563" builtinId="44" customBuiltin="1"/>
    <cellStyle name="60 % – Zvýraznění 5" xfId="564" builtinId="48" customBuiltin="1"/>
    <cellStyle name="60 % – Zvýraznění 6" xfId="565" builtinId="52" customBuiltin="1"/>
    <cellStyle name="Celkem" xfId="566" builtinId="25" customBuiltin="1"/>
    <cellStyle name="čárky 2" xfId="378" xr:uid="{00000000-0005-0000-0000-00007A010000}"/>
    <cellStyle name="Dezimal [0]_Tabelle1" xfId="379" xr:uid="{00000000-0005-0000-0000-00007B010000}"/>
    <cellStyle name="Dezimal_Tabelle1" xfId="380" xr:uid="{00000000-0005-0000-0000-00007C010000}"/>
    <cellStyle name="Euro" xfId="381" xr:uid="{00000000-0005-0000-0000-00007D010000}"/>
    <cellStyle name="Firma" xfId="382" xr:uid="{00000000-0005-0000-0000-00007E010000}"/>
    <cellStyle name="Firma 2" xfId="383" xr:uid="{00000000-0005-0000-0000-00007F010000}"/>
    <cellStyle name="Hlavní nadpis" xfId="384" xr:uid="{00000000-0005-0000-0000-000080010000}"/>
    <cellStyle name="Hypertextový odkaz" xfId="5" builtinId="8"/>
    <cellStyle name="Kontrolní buňka" xfId="567" builtinId="23" customBuiltin="1"/>
    <cellStyle name="Měna 2" xfId="385" xr:uid="{00000000-0005-0000-0000-000081010000}"/>
    <cellStyle name="měny 2" xfId="386" xr:uid="{00000000-0005-0000-0000-000082010000}"/>
    <cellStyle name="měny 2 2" xfId="387" xr:uid="{00000000-0005-0000-0000-000083010000}"/>
    <cellStyle name="měny 3" xfId="388" xr:uid="{00000000-0005-0000-0000-000084010000}"/>
    <cellStyle name="měny 3 2" xfId="389" xr:uid="{00000000-0005-0000-0000-000085010000}"/>
    <cellStyle name="měny 3 2 2" xfId="390" xr:uid="{00000000-0005-0000-0000-000086010000}"/>
    <cellStyle name="měny 3 2 2 2" xfId="391" xr:uid="{00000000-0005-0000-0000-000087010000}"/>
    <cellStyle name="měny 3 2 3" xfId="392" xr:uid="{00000000-0005-0000-0000-000088010000}"/>
    <cellStyle name="měny 3 3" xfId="393" xr:uid="{00000000-0005-0000-0000-000089010000}"/>
    <cellStyle name="měny 3 3 2" xfId="394" xr:uid="{00000000-0005-0000-0000-00008A010000}"/>
    <cellStyle name="měny 3 3 2 2" xfId="395" xr:uid="{00000000-0005-0000-0000-00008B010000}"/>
    <cellStyle name="měny 3 3 3" xfId="396" xr:uid="{00000000-0005-0000-0000-00008C010000}"/>
    <cellStyle name="měny 3 4" xfId="397" xr:uid="{00000000-0005-0000-0000-00008D010000}"/>
    <cellStyle name="měny 3 4 2" xfId="398" xr:uid="{00000000-0005-0000-0000-00008E010000}"/>
    <cellStyle name="měny 3 4 2 2" xfId="399" xr:uid="{00000000-0005-0000-0000-00008F010000}"/>
    <cellStyle name="měny 3 4 3" xfId="400" xr:uid="{00000000-0005-0000-0000-000090010000}"/>
    <cellStyle name="měny 3 5" xfId="401" xr:uid="{00000000-0005-0000-0000-000091010000}"/>
    <cellStyle name="měny 3 5 2" xfId="402" xr:uid="{00000000-0005-0000-0000-000092010000}"/>
    <cellStyle name="měny 3 5 2 2" xfId="403" xr:uid="{00000000-0005-0000-0000-000093010000}"/>
    <cellStyle name="měny 3 5 3" xfId="404" xr:uid="{00000000-0005-0000-0000-000094010000}"/>
    <cellStyle name="měny 4" xfId="405" xr:uid="{00000000-0005-0000-0000-000095010000}"/>
    <cellStyle name="měny 4 2" xfId="406" xr:uid="{00000000-0005-0000-0000-000096010000}"/>
    <cellStyle name="měny 4 2 2" xfId="407" xr:uid="{00000000-0005-0000-0000-000097010000}"/>
    <cellStyle name="měny 4 2 2 2" xfId="408" xr:uid="{00000000-0005-0000-0000-000098010000}"/>
    <cellStyle name="měny 4 2 3" xfId="409" xr:uid="{00000000-0005-0000-0000-000099010000}"/>
    <cellStyle name="měny 4 3" xfId="410" xr:uid="{00000000-0005-0000-0000-00009A010000}"/>
    <cellStyle name="měny 4 3 2" xfId="411" xr:uid="{00000000-0005-0000-0000-00009B010000}"/>
    <cellStyle name="měny 4 3 2 2" xfId="412" xr:uid="{00000000-0005-0000-0000-00009C010000}"/>
    <cellStyle name="měny 4 3 3" xfId="413" xr:uid="{00000000-0005-0000-0000-00009D010000}"/>
    <cellStyle name="měny 4 4" xfId="414" xr:uid="{00000000-0005-0000-0000-00009E010000}"/>
    <cellStyle name="měny 4 4 2" xfId="415" xr:uid="{00000000-0005-0000-0000-00009F010000}"/>
    <cellStyle name="měny 4 4 2 2" xfId="416" xr:uid="{00000000-0005-0000-0000-0000A0010000}"/>
    <cellStyle name="měny 4 4 3" xfId="417" xr:uid="{00000000-0005-0000-0000-0000A1010000}"/>
    <cellStyle name="měny 4 5" xfId="418" xr:uid="{00000000-0005-0000-0000-0000A2010000}"/>
    <cellStyle name="měny 4 5 2" xfId="419" xr:uid="{00000000-0005-0000-0000-0000A3010000}"/>
    <cellStyle name="měny 4 6" xfId="420" xr:uid="{00000000-0005-0000-0000-0000A4010000}"/>
    <cellStyle name="měny 5" xfId="421" xr:uid="{00000000-0005-0000-0000-0000A5010000}"/>
    <cellStyle name="Nadpis 1" xfId="568" builtinId="16" customBuiltin="1"/>
    <cellStyle name="Nadpis 2" xfId="569" builtinId="17" customBuiltin="1"/>
    <cellStyle name="Nadpis 3" xfId="570" builtinId="18" customBuiltin="1"/>
    <cellStyle name="Nadpis 4" xfId="571" builtinId="19" customBuiltin="1"/>
    <cellStyle name="Název" xfId="572" builtinId="15" customBuiltin="1"/>
    <cellStyle name="Neutrální" xfId="573" builtinId="28" customBuiltin="1"/>
    <cellStyle name="normálne 2" xfId="422" xr:uid="{00000000-0005-0000-0000-0000A6010000}"/>
    <cellStyle name="normálne 2 2" xfId="423" xr:uid="{00000000-0005-0000-0000-0000A7010000}"/>
    <cellStyle name="Normální" xfId="0" builtinId="0" customBuiltin="1"/>
    <cellStyle name="Normální 10" xfId="424" xr:uid="{00000000-0005-0000-0000-0000A8010000}"/>
    <cellStyle name="normální 2" xfId="425" xr:uid="{00000000-0005-0000-0000-0000A9010000}"/>
    <cellStyle name="normální 2 2" xfId="426" xr:uid="{00000000-0005-0000-0000-0000AA010000}"/>
    <cellStyle name="normální 2 2 2" xfId="427" xr:uid="{00000000-0005-0000-0000-0000AB010000}"/>
    <cellStyle name="normální 2 3" xfId="428" xr:uid="{00000000-0005-0000-0000-0000AC010000}"/>
    <cellStyle name="normální 2 3 2" xfId="429" xr:uid="{00000000-0005-0000-0000-0000AD010000}"/>
    <cellStyle name="normální 2 4" xfId="430" xr:uid="{00000000-0005-0000-0000-0000AE010000}"/>
    <cellStyle name="normální 2 4 2" xfId="431" xr:uid="{00000000-0005-0000-0000-0000AF010000}"/>
    <cellStyle name="normální 2 5" xfId="432" xr:uid="{00000000-0005-0000-0000-0000B0010000}"/>
    <cellStyle name="normální 2 6" xfId="433" xr:uid="{00000000-0005-0000-0000-0000B1010000}"/>
    <cellStyle name="normální 3" xfId="434" xr:uid="{00000000-0005-0000-0000-0000B2010000}"/>
    <cellStyle name="normální 3 2" xfId="435" xr:uid="{00000000-0005-0000-0000-0000B3010000}"/>
    <cellStyle name="normální 3 3" xfId="436" xr:uid="{00000000-0005-0000-0000-0000B4010000}"/>
    <cellStyle name="normální 3 3 2" xfId="437" xr:uid="{00000000-0005-0000-0000-0000B5010000}"/>
    <cellStyle name="normální 3 3 2 2" xfId="438" xr:uid="{00000000-0005-0000-0000-0000B6010000}"/>
    <cellStyle name="normální 3 3 2 2 2" xfId="439" xr:uid="{00000000-0005-0000-0000-0000B7010000}"/>
    <cellStyle name="normální 3 3 2 3" xfId="440" xr:uid="{00000000-0005-0000-0000-0000B8010000}"/>
    <cellStyle name="normální 3 3 3" xfId="441" xr:uid="{00000000-0005-0000-0000-0000B9010000}"/>
    <cellStyle name="normální 3 3 3 2" xfId="442" xr:uid="{00000000-0005-0000-0000-0000BA010000}"/>
    <cellStyle name="normální 3 3 3 2 2" xfId="443" xr:uid="{00000000-0005-0000-0000-0000BB010000}"/>
    <cellStyle name="normální 3 3 3 3" xfId="444" xr:uid="{00000000-0005-0000-0000-0000BC010000}"/>
    <cellStyle name="normální 3 3 4" xfId="445" xr:uid="{00000000-0005-0000-0000-0000BD010000}"/>
    <cellStyle name="normální 3 3 4 2" xfId="446" xr:uid="{00000000-0005-0000-0000-0000BE010000}"/>
    <cellStyle name="normální 3 3 4 2 2" xfId="447" xr:uid="{00000000-0005-0000-0000-0000BF010000}"/>
    <cellStyle name="normální 3 3 4 3" xfId="448" xr:uid="{00000000-0005-0000-0000-0000C0010000}"/>
    <cellStyle name="normální 3 3 5" xfId="449" xr:uid="{00000000-0005-0000-0000-0000C1010000}"/>
    <cellStyle name="normální 3 3 5 2" xfId="450" xr:uid="{00000000-0005-0000-0000-0000C2010000}"/>
    <cellStyle name="normální 3 3 6" xfId="451" xr:uid="{00000000-0005-0000-0000-0000C3010000}"/>
    <cellStyle name="normální 3 4" xfId="452" xr:uid="{00000000-0005-0000-0000-0000C4010000}"/>
    <cellStyle name="normální 4" xfId="453" xr:uid="{00000000-0005-0000-0000-0000C5010000}"/>
    <cellStyle name="normální 4 2" xfId="454" xr:uid="{00000000-0005-0000-0000-0000C6010000}"/>
    <cellStyle name="normální 4 2 2" xfId="455" xr:uid="{00000000-0005-0000-0000-0000C7010000}"/>
    <cellStyle name="normální 4 2 2 2" xfId="456" xr:uid="{00000000-0005-0000-0000-0000C8010000}"/>
    <cellStyle name="normální 4 2 3" xfId="457" xr:uid="{00000000-0005-0000-0000-0000C9010000}"/>
    <cellStyle name="normální 4 2 4" xfId="458" xr:uid="{00000000-0005-0000-0000-0000CA010000}"/>
    <cellStyle name="normální 4 2 5" xfId="459" xr:uid="{00000000-0005-0000-0000-0000CB010000}"/>
    <cellStyle name="normální 4 3" xfId="460" xr:uid="{00000000-0005-0000-0000-0000CC010000}"/>
    <cellStyle name="normální 4 3 2" xfId="461" xr:uid="{00000000-0005-0000-0000-0000CD010000}"/>
    <cellStyle name="normální 4 3 2 2" xfId="462" xr:uid="{00000000-0005-0000-0000-0000CE010000}"/>
    <cellStyle name="normální 4 3 3" xfId="463" xr:uid="{00000000-0005-0000-0000-0000CF010000}"/>
    <cellStyle name="normální 4 3 4" xfId="464" xr:uid="{00000000-0005-0000-0000-0000D0010000}"/>
    <cellStyle name="normální 4 3 5" xfId="465" xr:uid="{00000000-0005-0000-0000-0000D1010000}"/>
    <cellStyle name="normální 4 4" xfId="466" xr:uid="{00000000-0005-0000-0000-0000D2010000}"/>
    <cellStyle name="normální 4 4 2" xfId="467" xr:uid="{00000000-0005-0000-0000-0000D3010000}"/>
    <cellStyle name="normální 4 4 2 2" xfId="468" xr:uid="{00000000-0005-0000-0000-0000D4010000}"/>
    <cellStyle name="normální 4 4 3" xfId="469" xr:uid="{00000000-0005-0000-0000-0000D5010000}"/>
    <cellStyle name="normální 4 4 4" xfId="470" xr:uid="{00000000-0005-0000-0000-0000D6010000}"/>
    <cellStyle name="normální 4 4 5" xfId="471" xr:uid="{00000000-0005-0000-0000-0000D7010000}"/>
    <cellStyle name="normální 4 5" xfId="472" xr:uid="{00000000-0005-0000-0000-0000D8010000}"/>
    <cellStyle name="normální 4 5 2" xfId="473" xr:uid="{00000000-0005-0000-0000-0000D9010000}"/>
    <cellStyle name="normální 4 5 2 2" xfId="474" xr:uid="{00000000-0005-0000-0000-0000DA010000}"/>
    <cellStyle name="normální 4 5 3" xfId="475" xr:uid="{00000000-0005-0000-0000-0000DB010000}"/>
    <cellStyle name="normální 4 6" xfId="476" xr:uid="{00000000-0005-0000-0000-0000DC010000}"/>
    <cellStyle name="normální 4 6 2" xfId="477" xr:uid="{00000000-0005-0000-0000-0000DD010000}"/>
    <cellStyle name="normální 4 6 2 2" xfId="478" xr:uid="{00000000-0005-0000-0000-0000DE010000}"/>
    <cellStyle name="normální 4 6 3" xfId="479" xr:uid="{00000000-0005-0000-0000-0000DF010000}"/>
    <cellStyle name="normální 4 7" xfId="480" xr:uid="{00000000-0005-0000-0000-0000E0010000}"/>
    <cellStyle name="normální 4 7 2" xfId="481" xr:uid="{00000000-0005-0000-0000-0000E1010000}"/>
    <cellStyle name="normální 4 7 2 2" xfId="482" xr:uid="{00000000-0005-0000-0000-0000E2010000}"/>
    <cellStyle name="normální 4 7 3" xfId="483" xr:uid="{00000000-0005-0000-0000-0000E3010000}"/>
    <cellStyle name="normální 4 8" xfId="484" xr:uid="{00000000-0005-0000-0000-0000E4010000}"/>
    <cellStyle name="normální 4 8 2" xfId="485" xr:uid="{00000000-0005-0000-0000-0000E5010000}"/>
    <cellStyle name="normální 4 9" xfId="486" xr:uid="{00000000-0005-0000-0000-0000E6010000}"/>
    <cellStyle name="normální 5" xfId="487" xr:uid="{00000000-0005-0000-0000-0000E7010000}"/>
    <cellStyle name="normální 5 2" xfId="488" xr:uid="{00000000-0005-0000-0000-0000E8010000}"/>
    <cellStyle name="normální 6" xfId="489" xr:uid="{00000000-0005-0000-0000-0000E9010000}"/>
    <cellStyle name="normální 7" xfId="490" xr:uid="{00000000-0005-0000-0000-0000EA010000}"/>
    <cellStyle name="Normální 8" xfId="491" xr:uid="{00000000-0005-0000-0000-0000EB010000}"/>
    <cellStyle name="Normální 9" xfId="492" xr:uid="{00000000-0005-0000-0000-0000EC010000}"/>
    <cellStyle name="normální_PŘELOŽKY VO" xfId="4" xr:uid="{00000000-0005-0000-0000-000004000000}"/>
    <cellStyle name="normální_Rozpočet investičních nákladů platí 16,+ specifikace" xfId="3" xr:uid="{00000000-0005-0000-0000-000003000000}"/>
    <cellStyle name="normální_ROZVODY VO (2)" xfId="1" xr:uid="{00000000-0005-0000-0000-000001000000}"/>
    <cellStyle name="normální_Zadávací podklad pro profese" xfId="2" xr:uid="{00000000-0005-0000-0000-000002000000}"/>
    <cellStyle name="Podnadpis" xfId="493" xr:uid="{00000000-0005-0000-0000-0000ED010000}"/>
    <cellStyle name="Poznámka 2" xfId="494" xr:uid="{00000000-0005-0000-0000-0000EE010000}"/>
    <cellStyle name="Poznámka 2 2" xfId="495" xr:uid="{00000000-0005-0000-0000-0000EF010000}"/>
    <cellStyle name="Poznámka 2 2 2" xfId="496" xr:uid="{00000000-0005-0000-0000-0000F0010000}"/>
    <cellStyle name="Poznámka 2 2 2 2" xfId="497" xr:uid="{00000000-0005-0000-0000-0000F1010000}"/>
    <cellStyle name="Poznámka 2 2 3" xfId="498" xr:uid="{00000000-0005-0000-0000-0000F2010000}"/>
    <cellStyle name="Poznámka 2 3" xfId="499" xr:uid="{00000000-0005-0000-0000-0000F3010000}"/>
    <cellStyle name="Poznámka 2 3 2" xfId="500" xr:uid="{00000000-0005-0000-0000-0000F4010000}"/>
    <cellStyle name="Poznámka 2 3 2 2" xfId="501" xr:uid="{00000000-0005-0000-0000-0000F5010000}"/>
    <cellStyle name="Poznámka 2 3 3" xfId="502" xr:uid="{00000000-0005-0000-0000-0000F6010000}"/>
    <cellStyle name="Poznámka 2 4" xfId="503" xr:uid="{00000000-0005-0000-0000-0000F7010000}"/>
    <cellStyle name="Poznámka 2 4 2" xfId="504" xr:uid="{00000000-0005-0000-0000-0000F8010000}"/>
    <cellStyle name="Poznámka 2 4 2 2" xfId="505" xr:uid="{00000000-0005-0000-0000-0000F9010000}"/>
    <cellStyle name="Poznámka 2 4 3" xfId="506" xr:uid="{00000000-0005-0000-0000-0000FA010000}"/>
    <cellStyle name="Poznámka 2 5" xfId="507" xr:uid="{00000000-0005-0000-0000-0000FB010000}"/>
    <cellStyle name="Poznámka 2 5 2" xfId="508" xr:uid="{00000000-0005-0000-0000-0000FC010000}"/>
    <cellStyle name="Poznámka 2 6" xfId="509" xr:uid="{00000000-0005-0000-0000-0000FD010000}"/>
    <cellStyle name="Poznámka 3" xfId="510" xr:uid="{00000000-0005-0000-0000-0000FE010000}"/>
    <cellStyle name="Poznámka 3 2" xfId="511" xr:uid="{00000000-0005-0000-0000-0000FF010000}"/>
    <cellStyle name="Poznámka 3 2 2" xfId="512" xr:uid="{00000000-0005-0000-0000-000000020000}"/>
    <cellStyle name="Poznámka 3 2 2 2" xfId="513" xr:uid="{00000000-0005-0000-0000-000001020000}"/>
    <cellStyle name="Poznámka 3 2 3" xfId="514" xr:uid="{00000000-0005-0000-0000-000002020000}"/>
    <cellStyle name="Poznámka 3 3" xfId="515" xr:uid="{00000000-0005-0000-0000-000003020000}"/>
    <cellStyle name="Poznámka 3 3 2" xfId="516" xr:uid="{00000000-0005-0000-0000-000004020000}"/>
    <cellStyle name="Poznámka 3 3 2 2" xfId="517" xr:uid="{00000000-0005-0000-0000-000005020000}"/>
    <cellStyle name="Poznámka 3 3 3" xfId="518" xr:uid="{00000000-0005-0000-0000-000006020000}"/>
    <cellStyle name="Poznámka 3 4" xfId="519" xr:uid="{00000000-0005-0000-0000-000007020000}"/>
    <cellStyle name="Poznámka 3 4 2" xfId="520" xr:uid="{00000000-0005-0000-0000-000008020000}"/>
    <cellStyle name="Poznámka 3 4 2 2" xfId="521" xr:uid="{00000000-0005-0000-0000-000009020000}"/>
    <cellStyle name="Poznámka 3 4 3" xfId="522" xr:uid="{00000000-0005-0000-0000-00000A020000}"/>
    <cellStyle name="Poznámka 3 5" xfId="523" xr:uid="{00000000-0005-0000-0000-00000B020000}"/>
    <cellStyle name="Poznámka 3 5 2" xfId="524" xr:uid="{00000000-0005-0000-0000-00000C020000}"/>
    <cellStyle name="Poznámka 3 6" xfId="525" xr:uid="{00000000-0005-0000-0000-00000D020000}"/>
    <cellStyle name="procent 2" xfId="526" xr:uid="{00000000-0005-0000-0000-00000E020000}"/>
    <cellStyle name="Procenta 2" xfId="527" xr:uid="{00000000-0005-0000-0000-00000F020000}"/>
    <cellStyle name="Propojená buňka" xfId="574" builtinId="24" customBuiltin="1"/>
    <cellStyle name="R_cert" xfId="528" xr:uid="{00000000-0005-0000-0000-000010020000}"/>
    <cellStyle name="R_price" xfId="529" xr:uid="{00000000-0005-0000-0000-000011020000}"/>
    <cellStyle name="R_text" xfId="530" xr:uid="{00000000-0005-0000-0000-000012020000}"/>
    <cellStyle name="R_type" xfId="531" xr:uid="{00000000-0005-0000-0000-000013020000}"/>
    <cellStyle name="Správně" xfId="575" builtinId="26" customBuiltin="1"/>
    <cellStyle name="Standard_Tabelle1" xfId="532" xr:uid="{00000000-0005-0000-0000-000014020000}"/>
    <cellStyle name="Stín+tučně" xfId="533" xr:uid="{00000000-0005-0000-0000-000015020000}"/>
    <cellStyle name="Stín+tučně 2" xfId="534" xr:uid="{00000000-0005-0000-0000-000016020000}"/>
    <cellStyle name="Stín+tučně+velké písmo" xfId="535" xr:uid="{00000000-0005-0000-0000-000017020000}"/>
    <cellStyle name="Stín+tučně+velké písmo 2" xfId="536" xr:uid="{00000000-0005-0000-0000-000018020000}"/>
    <cellStyle name="Styl 1" xfId="537" xr:uid="{00000000-0005-0000-0000-000019020000}"/>
    <cellStyle name="Styl 1 2" xfId="538" xr:uid="{00000000-0005-0000-0000-00001A020000}"/>
    <cellStyle name="Styl 1 3" xfId="539" xr:uid="{00000000-0005-0000-0000-00001B020000}"/>
    <cellStyle name="Styl 1 3 2" xfId="540" xr:uid="{00000000-0005-0000-0000-00001C020000}"/>
    <cellStyle name="Špatně" xfId="576" builtinId="27" customBuiltin="1"/>
    <cellStyle name="Text upozornění" xfId="577" builtinId="11" customBuiltin="1"/>
    <cellStyle name="Tučně" xfId="541" xr:uid="{00000000-0005-0000-0000-00001D020000}"/>
    <cellStyle name="Tučně 2" xfId="542" xr:uid="{00000000-0005-0000-0000-00001E020000}"/>
    <cellStyle name="TYP ŘÁDKU_4(sloupceJ-L)" xfId="543" xr:uid="{00000000-0005-0000-0000-00001F020000}"/>
    <cellStyle name="Vstup" xfId="578" builtinId="20" customBuiltin="1"/>
    <cellStyle name="Výpočet" xfId="579" builtinId="22" customBuiltin="1"/>
    <cellStyle name="Výstup" xfId="580" builtinId="21" customBuiltin="1"/>
    <cellStyle name="Vysvětlující text" xfId="581" builtinId="53" customBuiltin="1"/>
    <cellStyle name="Währung [0]_Tabelle1" xfId="544" xr:uid="{00000000-0005-0000-0000-000020020000}"/>
    <cellStyle name="Währung_Tabelle1" xfId="545" xr:uid="{00000000-0005-0000-0000-000021020000}"/>
    <cellStyle name="základní" xfId="546" xr:uid="{00000000-0005-0000-0000-000022020000}"/>
    <cellStyle name="základní 2" xfId="547" xr:uid="{00000000-0005-0000-0000-000023020000}"/>
    <cellStyle name="Zvýraznění 1" xfId="582" builtinId="29" customBuiltin="1"/>
    <cellStyle name="Zvýraznění 2" xfId="583" builtinId="33" customBuiltin="1"/>
    <cellStyle name="Zvýraznění 3" xfId="584" builtinId="37" customBuiltin="1"/>
    <cellStyle name="Zvýraznění 4" xfId="585" builtinId="41" customBuiltin="1"/>
    <cellStyle name="Zvýraznění 5" xfId="586" builtinId="45" customBuiltin="1"/>
    <cellStyle name="Zvýraznění 6" xfId="587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3"/>
  <sheetViews>
    <sheetView view="pageBreakPreview" zoomScaleNormal="100" zoomScaleSheetLayoutView="100" workbookViewId="0"/>
  </sheetViews>
  <sheetFormatPr defaultRowHeight="13.5" x14ac:dyDescent="0.3"/>
  <cols>
    <col min="1" max="1" width="2.33203125" customWidth="1"/>
    <col min="2" max="2" width="1.6640625" customWidth="1"/>
    <col min="3" max="3" width="2.5" customWidth="1"/>
    <col min="4" max="4" width="6.1640625" customWidth="1"/>
    <col min="5" max="5" width="12" customWidth="1"/>
    <col min="6" max="6" width="0.5" customWidth="1"/>
    <col min="7" max="8" width="2.5" customWidth="1"/>
    <col min="9" max="9" width="8.6640625" customWidth="1"/>
    <col min="10" max="10" width="12" customWidth="1"/>
    <col min="11" max="11" width="0.6640625" customWidth="1"/>
    <col min="12" max="12" width="2.33203125" customWidth="1"/>
    <col min="13" max="13" width="2.6640625" customWidth="1"/>
    <col min="14" max="14" width="2" customWidth="1"/>
    <col min="15" max="15" width="12.1640625" customWidth="1"/>
    <col min="16" max="16" width="2.6640625" customWidth="1"/>
    <col min="17" max="17" width="2" customWidth="1"/>
    <col min="18" max="18" width="16.83203125" customWidth="1"/>
  </cols>
  <sheetData>
    <row r="1" spans="1:18" ht="16.5" x14ac:dyDescent="0.3">
      <c r="A1" s="4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6"/>
    </row>
    <row r="2" spans="1:18" ht="22.5" x14ac:dyDescent="0.3">
      <c r="A2" s="7"/>
      <c r="B2" s="8"/>
      <c r="C2" s="8"/>
      <c r="D2" s="8"/>
      <c r="E2" s="8"/>
      <c r="F2" s="8"/>
      <c r="G2" s="9" t="s">
        <v>0</v>
      </c>
      <c r="H2" s="8"/>
      <c r="I2" s="8"/>
      <c r="J2" s="8"/>
      <c r="K2" s="8"/>
      <c r="L2" s="8"/>
      <c r="M2" s="8"/>
      <c r="N2" s="8"/>
      <c r="O2" s="8"/>
      <c r="P2" s="8"/>
      <c r="Q2" s="8"/>
      <c r="R2" s="10"/>
    </row>
    <row r="3" spans="1:18" ht="16.5" x14ac:dyDescent="0.3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</row>
    <row r="4" spans="1:18" x14ac:dyDescent="0.3">
      <c r="A4" s="1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6"/>
    </row>
    <row r="5" spans="1:18" x14ac:dyDescent="0.3">
      <c r="A5" s="17"/>
      <c r="B5" s="18" t="s">
        <v>1</v>
      </c>
      <c r="C5" s="18"/>
      <c r="D5" s="18"/>
      <c r="E5" s="19" t="s">
        <v>2</v>
      </c>
      <c r="F5" s="20"/>
      <c r="G5" s="20"/>
      <c r="H5" s="20"/>
      <c r="I5" s="20"/>
      <c r="J5" s="21"/>
      <c r="K5" s="18"/>
      <c r="L5" s="18"/>
      <c r="M5" s="18"/>
      <c r="N5" s="18"/>
      <c r="O5" s="18"/>
      <c r="P5" s="22"/>
      <c r="Q5" s="23"/>
      <c r="R5" s="24"/>
    </row>
    <row r="6" spans="1:18" x14ac:dyDescent="0.3">
      <c r="A6" s="17"/>
      <c r="B6" s="18"/>
      <c r="C6" s="18"/>
      <c r="D6" s="18"/>
      <c r="E6" s="25"/>
      <c r="F6" s="18"/>
      <c r="G6" s="18"/>
      <c r="H6" s="18"/>
      <c r="I6" s="18"/>
      <c r="J6" s="26"/>
      <c r="K6" s="18"/>
      <c r="L6" s="18"/>
      <c r="M6" s="18"/>
      <c r="N6" s="18"/>
      <c r="O6" s="18"/>
      <c r="P6" s="27"/>
      <c r="Q6" s="28"/>
      <c r="R6" s="29"/>
    </row>
    <row r="7" spans="1:18" x14ac:dyDescent="0.3">
      <c r="A7" s="17"/>
      <c r="B7" s="18" t="s">
        <v>3</v>
      </c>
      <c r="C7" s="18"/>
      <c r="D7" s="18"/>
      <c r="E7" s="30" t="s">
        <v>4</v>
      </c>
      <c r="F7" s="18"/>
      <c r="G7" s="18"/>
      <c r="H7" s="18"/>
      <c r="I7" s="18"/>
      <c r="J7" s="26"/>
      <c r="K7" s="18"/>
      <c r="L7" s="18"/>
      <c r="M7" s="18"/>
      <c r="N7" s="18"/>
      <c r="O7" s="18"/>
      <c r="P7" s="31"/>
      <c r="Q7" s="28"/>
      <c r="R7" s="29"/>
    </row>
    <row r="8" spans="1:18" x14ac:dyDescent="0.3">
      <c r="A8" s="17"/>
      <c r="B8" s="18"/>
      <c r="C8" s="18"/>
      <c r="D8" s="18"/>
      <c r="E8" s="32" t="s">
        <v>5</v>
      </c>
      <c r="F8" s="18"/>
      <c r="G8" s="18"/>
      <c r="H8" s="18"/>
      <c r="I8" s="18"/>
      <c r="J8" s="26"/>
      <c r="K8" s="18"/>
      <c r="L8" s="18"/>
      <c r="M8" s="18"/>
      <c r="N8" s="18"/>
      <c r="O8" s="18"/>
      <c r="P8" s="27"/>
      <c r="Q8" s="28"/>
      <c r="R8" s="29"/>
    </row>
    <row r="9" spans="1:18" x14ac:dyDescent="0.3">
      <c r="A9" s="17"/>
      <c r="B9" s="18"/>
      <c r="C9" s="18"/>
      <c r="D9" s="18"/>
      <c r="E9" s="32"/>
      <c r="F9" s="18"/>
      <c r="G9" s="18"/>
      <c r="H9" s="18"/>
      <c r="I9" s="18"/>
      <c r="J9" s="26"/>
      <c r="K9" s="18"/>
      <c r="L9" s="18"/>
      <c r="M9" s="18"/>
      <c r="N9" s="18"/>
      <c r="O9" s="18"/>
      <c r="P9" s="27"/>
      <c r="Q9" s="28"/>
      <c r="R9" s="29"/>
    </row>
    <row r="10" spans="1:18" x14ac:dyDescent="0.3">
      <c r="A10" s="17"/>
      <c r="B10" s="18" t="s">
        <v>6</v>
      </c>
      <c r="C10" s="18"/>
      <c r="D10" s="18"/>
      <c r="E10" s="33" t="s">
        <v>7</v>
      </c>
      <c r="F10" s="34"/>
      <c r="G10" s="35" t="s">
        <v>8</v>
      </c>
      <c r="H10" s="34"/>
      <c r="I10" s="34"/>
      <c r="J10" s="36"/>
      <c r="K10" s="18"/>
      <c r="L10" s="18"/>
      <c r="M10" s="18"/>
      <c r="N10" s="18"/>
      <c r="O10" s="18"/>
      <c r="P10" s="37"/>
      <c r="Q10" s="38"/>
      <c r="R10" s="39"/>
    </row>
    <row r="11" spans="1:18" x14ac:dyDescent="0.3">
      <c r="A11" s="17"/>
      <c r="B11" s="18"/>
      <c r="C11" s="18"/>
      <c r="D11" s="18"/>
      <c r="E11" s="40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28"/>
      <c r="Q11" s="28"/>
      <c r="R11" s="29"/>
    </row>
    <row r="12" spans="1:18" x14ac:dyDescent="0.3">
      <c r="A12" s="17"/>
      <c r="B12" s="18"/>
      <c r="C12" s="18"/>
      <c r="D12" s="18"/>
      <c r="E12" s="40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28"/>
      <c r="Q12" s="28"/>
      <c r="R12" s="29"/>
    </row>
    <row r="13" spans="1:18" x14ac:dyDescent="0.3">
      <c r="A13" s="17"/>
      <c r="B13" s="18"/>
      <c r="C13" s="18"/>
      <c r="D13" s="18"/>
      <c r="E13" s="40" t="s">
        <v>5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28"/>
      <c r="Q13" s="28"/>
      <c r="R13" s="29"/>
    </row>
    <row r="14" spans="1:18" x14ac:dyDescent="0.3">
      <c r="A14" s="17"/>
      <c r="B14" s="18"/>
      <c r="C14" s="18"/>
      <c r="D14" s="18"/>
      <c r="E14" s="40" t="s">
        <v>5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28"/>
      <c r="Q14" s="28"/>
      <c r="R14" s="29"/>
    </row>
    <row r="15" spans="1:18" x14ac:dyDescent="0.3">
      <c r="A15" s="17"/>
      <c r="B15" s="18"/>
      <c r="C15" s="18"/>
      <c r="D15" s="18"/>
      <c r="E15" s="40" t="s">
        <v>5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28"/>
      <c r="Q15" s="28"/>
      <c r="R15" s="29"/>
    </row>
    <row r="16" spans="1:18" x14ac:dyDescent="0.3">
      <c r="A16" s="17"/>
      <c r="B16" s="18"/>
      <c r="C16" s="18"/>
      <c r="D16" s="18"/>
      <c r="E16" s="40" t="s">
        <v>5</v>
      </c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28"/>
      <c r="Q16" s="28"/>
      <c r="R16" s="29"/>
    </row>
    <row r="17" spans="1:18" x14ac:dyDescent="0.3">
      <c r="A17" s="17"/>
      <c r="B17" s="18"/>
      <c r="C17" s="18"/>
      <c r="D17" s="18"/>
      <c r="E17" s="40" t="s">
        <v>5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28"/>
      <c r="Q17" s="28"/>
      <c r="R17" s="29"/>
    </row>
    <row r="18" spans="1:18" x14ac:dyDescent="0.3">
      <c r="A18" s="17"/>
      <c r="B18" s="41" t="s">
        <v>9</v>
      </c>
      <c r="C18" s="18"/>
      <c r="D18" s="18"/>
      <c r="E18" s="42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29"/>
    </row>
    <row r="19" spans="1:18" ht="62.25" customHeight="1" x14ac:dyDescent="0.3">
      <c r="A19" s="17"/>
      <c r="B19" s="18" t="s">
        <v>10</v>
      </c>
      <c r="C19" s="18"/>
      <c r="D19" s="18"/>
      <c r="E19" s="251" t="s">
        <v>11</v>
      </c>
      <c r="F19" s="252"/>
      <c r="G19" s="252"/>
      <c r="H19" s="252"/>
      <c r="I19" s="252"/>
      <c r="J19" s="253"/>
      <c r="K19" s="18"/>
      <c r="L19" s="18"/>
      <c r="M19" s="18"/>
      <c r="N19" s="18"/>
      <c r="O19" s="43"/>
      <c r="P19" s="44"/>
      <c r="Q19" s="45"/>
      <c r="R19" s="46"/>
    </row>
    <row r="20" spans="1:18" ht="33" customHeight="1" x14ac:dyDescent="0.3">
      <c r="A20" s="17"/>
      <c r="B20" s="18" t="s">
        <v>12</v>
      </c>
      <c r="C20" s="18"/>
      <c r="D20" s="18"/>
      <c r="E20" s="254" t="s">
        <v>13</v>
      </c>
      <c r="F20" s="255"/>
      <c r="G20" s="255"/>
      <c r="H20" s="255"/>
      <c r="I20" s="255"/>
      <c r="J20" s="256"/>
      <c r="K20" s="18"/>
      <c r="L20" s="18"/>
      <c r="M20" s="18"/>
      <c r="N20" s="18"/>
      <c r="O20" s="43"/>
      <c r="P20" s="44"/>
      <c r="Q20" s="45"/>
      <c r="R20" s="46"/>
    </row>
    <row r="21" spans="1:18" x14ac:dyDescent="0.3">
      <c r="A21" s="17"/>
      <c r="B21" s="18"/>
      <c r="C21" s="18"/>
      <c r="D21" s="18"/>
      <c r="E21" s="47"/>
      <c r="F21" s="48"/>
      <c r="G21" s="48"/>
      <c r="H21" s="48"/>
      <c r="I21" s="48"/>
      <c r="J21" s="49"/>
      <c r="K21" s="50"/>
      <c r="L21" s="50"/>
      <c r="M21" s="50"/>
      <c r="N21" s="50"/>
      <c r="O21" s="51"/>
      <c r="P21" s="44"/>
      <c r="Q21" s="45"/>
      <c r="R21" s="46"/>
    </row>
    <row r="22" spans="1:18" x14ac:dyDescent="0.3">
      <c r="A22" s="17"/>
      <c r="B22" s="18"/>
      <c r="C22" s="18"/>
      <c r="D22" s="18"/>
      <c r="E22" s="52"/>
      <c r="F22" s="50"/>
      <c r="G22" s="50" t="s">
        <v>14</v>
      </c>
      <c r="H22" s="50"/>
      <c r="I22" s="50"/>
      <c r="J22" s="50"/>
      <c r="K22" s="50"/>
      <c r="L22" s="50"/>
      <c r="M22" s="50"/>
      <c r="N22" s="50"/>
      <c r="O22" s="52" t="s">
        <v>15</v>
      </c>
      <c r="P22" s="28"/>
      <c r="Q22" s="28"/>
      <c r="R22" s="53"/>
    </row>
    <row r="23" spans="1:18" x14ac:dyDescent="0.3">
      <c r="A23" s="17"/>
      <c r="B23" s="18"/>
      <c r="C23" s="18"/>
      <c r="D23" s="18"/>
      <c r="E23" s="51"/>
      <c r="F23" s="50"/>
      <c r="G23" s="54" t="s">
        <v>16</v>
      </c>
      <c r="H23" s="55"/>
      <c r="I23" s="56"/>
      <c r="J23" s="50"/>
      <c r="K23" s="50"/>
      <c r="L23" s="50"/>
      <c r="M23" s="50"/>
      <c r="N23" s="50"/>
      <c r="O23" s="57" t="s">
        <v>17</v>
      </c>
      <c r="P23" s="28"/>
      <c r="Q23" s="28"/>
      <c r="R23" s="58"/>
    </row>
    <row r="24" spans="1:18" x14ac:dyDescent="0.3">
      <c r="A24" s="59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1"/>
    </row>
    <row r="25" spans="1:18" ht="15.75" x14ac:dyDescent="0.3">
      <c r="A25" s="62" t="s">
        <v>12</v>
      </c>
      <c r="B25" s="18"/>
      <c r="C25" s="18"/>
      <c r="D25" s="18"/>
      <c r="E25" s="18"/>
      <c r="F25" s="26"/>
      <c r="G25" s="63"/>
      <c r="H25" s="18"/>
      <c r="I25" s="18"/>
      <c r="J25" s="18"/>
      <c r="K25" s="18"/>
      <c r="L25" s="64"/>
      <c r="M25" s="36"/>
      <c r="N25" s="65" t="s">
        <v>18</v>
      </c>
      <c r="O25" s="34"/>
      <c r="P25" s="34"/>
      <c r="Q25" s="34"/>
      <c r="R25" s="29"/>
    </row>
    <row r="26" spans="1:18" x14ac:dyDescent="0.3">
      <c r="A26" s="17"/>
      <c r="B26" s="18"/>
      <c r="C26" s="18"/>
      <c r="D26" s="18"/>
      <c r="E26" s="18"/>
      <c r="F26" s="26"/>
      <c r="G26" s="63"/>
      <c r="H26" s="18"/>
      <c r="I26" s="18"/>
      <c r="J26" s="18"/>
      <c r="K26" s="18"/>
      <c r="L26" s="66">
        <v>23</v>
      </c>
      <c r="M26" s="67" t="s">
        <v>19</v>
      </c>
      <c r="N26" s="68"/>
      <c r="O26" s="68"/>
      <c r="P26" s="68"/>
      <c r="Q26" s="68"/>
      <c r="R26" s="69">
        <f>rekap!C29</f>
        <v>1103787.3360000001</v>
      </c>
    </row>
    <row r="27" spans="1:18" x14ac:dyDescent="0.3">
      <c r="A27" s="70" t="s">
        <v>20</v>
      </c>
      <c r="B27" s="34"/>
      <c r="C27" s="34"/>
      <c r="D27" s="34"/>
      <c r="E27" s="34"/>
      <c r="F27" s="36"/>
      <c r="G27" s="71" t="s">
        <v>21</v>
      </c>
      <c r="H27" s="34"/>
      <c r="I27" s="34"/>
      <c r="J27" s="34"/>
      <c r="K27" s="34"/>
      <c r="L27" s="66">
        <v>24</v>
      </c>
      <c r="M27" s="72">
        <v>15</v>
      </c>
      <c r="N27" s="36" t="s">
        <v>22</v>
      </c>
      <c r="O27" s="73">
        <v>0</v>
      </c>
      <c r="P27" s="68" t="s">
        <v>23</v>
      </c>
      <c r="Q27" s="74"/>
      <c r="R27" s="75">
        <f>0.15*O27</f>
        <v>0</v>
      </c>
    </row>
    <row r="28" spans="1:18" x14ac:dyDescent="0.3">
      <c r="A28" s="76" t="s">
        <v>10</v>
      </c>
      <c r="B28" s="20"/>
      <c r="C28" s="20"/>
      <c r="D28" s="20"/>
      <c r="E28" s="20"/>
      <c r="F28" s="21"/>
      <c r="G28" s="77"/>
      <c r="H28" s="20"/>
      <c r="I28" s="20"/>
      <c r="J28" s="20"/>
      <c r="K28" s="20"/>
      <c r="L28" s="66">
        <v>25</v>
      </c>
      <c r="M28" s="78">
        <v>21</v>
      </c>
      <c r="N28" s="74" t="s">
        <v>22</v>
      </c>
      <c r="O28" s="73">
        <f>R26</f>
        <v>1103787.3360000001</v>
      </c>
      <c r="P28" s="68" t="s">
        <v>23</v>
      </c>
      <c r="Q28" s="74"/>
      <c r="R28" s="79">
        <f>0.21*O28</f>
        <v>231795.34056000001</v>
      </c>
    </row>
    <row r="29" spans="1:18" x14ac:dyDescent="0.3">
      <c r="A29" s="17"/>
      <c r="B29" s="18"/>
      <c r="C29" s="18"/>
      <c r="D29" s="18"/>
      <c r="E29" s="18"/>
      <c r="F29" s="26"/>
      <c r="G29" s="63"/>
      <c r="H29" s="18"/>
      <c r="I29" s="18"/>
      <c r="J29" s="18"/>
      <c r="K29" s="18"/>
      <c r="L29" s="80">
        <v>26</v>
      </c>
      <c r="M29" s="81" t="s">
        <v>24</v>
      </c>
      <c r="N29" s="82"/>
      <c r="O29" s="82"/>
      <c r="P29" s="82"/>
      <c r="Q29" s="82"/>
      <c r="R29" s="83">
        <f>R26+R27+R28</f>
        <v>1335582.6765600001</v>
      </c>
    </row>
    <row r="30" spans="1:18" ht="15.75" x14ac:dyDescent="0.3">
      <c r="A30" s="70" t="s">
        <v>20</v>
      </c>
      <c r="B30" s="34"/>
      <c r="C30" s="34"/>
      <c r="D30" s="34"/>
      <c r="E30" s="34"/>
      <c r="F30" s="36"/>
      <c r="G30" s="71" t="s">
        <v>21</v>
      </c>
      <c r="H30" s="34"/>
      <c r="I30" s="34"/>
      <c r="J30" s="34"/>
      <c r="K30" s="34"/>
      <c r="L30" s="84" t="s">
        <v>25</v>
      </c>
      <c r="M30" s="85"/>
      <c r="N30" s="86" t="s">
        <v>26</v>
      </c>
      <c r="O30" s="87"/>
      <c r="P30" s="87"/>
      <c r="Q30" s="87"/>
      <c r="R30" s="88"/>
    </row>
    <row r="31" spans="1:18" x14ac:dyDescent="0.3">
      <c r="A31" s="76" t="s">
        <v>27</v>
      </c>
      <c r="B31" s="20"/>
      <c r="C31" s="20"/>
      <c r="D31" s="20"/>
      <c r="E31" s="20"/>
      <c r="F31" s="21"/>
      <c r="G31" s="77"/>
      <c r="H31" s="20"/>
      <c r="I31" s="20"/>
      <c r="J31" s="20"/>
      <c r="K31" s="20"/>
      <c r="L31" s="66">
        <v>27</v>
      </c>
      <c r="M31" s="67" t="s">
        <v>28</v>
      </c>
      <c r="N31" s="68"/>
      <c r="O31" s="68"/>
      <c r="P31" s="68"/>
      <c r="Q31" s="74"/>
      <c r="R31" s="89">
        <v>0</v>
      </c>
    </row>
    <row r="32" spans="1:18" x14ac:dyDescent="0.3">
      <c r="A32" s="17"/>
      <c r="B32" s="18"/>
      <c r="C32" s="18"/>
      <c r="D32" s="18"/>
      <c r="E32" s="18"/>
      <c r="F32" s="26"/>
      <c r="G32" s="63"/>
      <c r="H32" s="18"/>
      <c r="I32" s="18"/>
      <c r="J32" s="18"/>
      <c r="K32" s="18"/>
      <c r="L32" s="66">
        <v>28</v>
      </c>
      <c r="M32" s="67" t="s">
        <v>29</v>
      </c>
      <c r="N32" s="68"/>
      <c r="O32" s="68"/>
      <c r="P32" s="68"/>
      <c r="Q32" s="74"/>
      <c r="R32" s="89">
        <v>0</v>
      </c>
    </row>
    <row r="33" spans="1:18" x14ac:dyDescent="0.3">
      <c r="A33" s="90" t="s">
        <v>20</v>
      </c>
      <c r="B33" s="91"/>
      <c r="C33" s="91"/>
      <c r="D33" s="91"/>
      <c r="E33" s="91"/>
      <c r="F33" s="92"/>
      <c r="G33" s="93" t="s">
        <v>21</v>
      </c>
      <c r="H33" s="91"/>
      <c r="I33" s="91"/>
      <c r="J33" s="91"/>
      <c r="K33" s="91"/>
      <c r="L33" s="94">
        <v>29</v>
      </c>
      <c r="M33" s="95" t="s">
        <v>30</v>
      </c>
      <c r="N33" s="96"/>
      <c r="O33" s="96"/>
      <c r="P33" s="96"/>
      <c r="Q33" s="97"/>
      <c r="R33" s="98">
        <v>0</v>
      </c>
    </row>
  </sheetData>
  <mergeCells count="2">
    <mergeCell ref="E19:J19"/>
    <mergeCell ref="E20:J20"/>
  </mergeCells>
  <pageMargins left="0.78749999999999998" right="0.78749999999999998" top="0.98402780000000001" bottom="0.98402780000000001" header="0.51180550000000002" footer="0.51180550000000002"/>
  <pageSetup paperSize="9" fitToHeight="0" orientation="portrait" horizontalDpi="300" verticalDpi="300" r:id="rId1"/>
  <headerFooter differentFirst="1" alignWithMargins="0">
    <oddFooter>&amp;Rstrana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0"/>
  <sheetViews>
    <sheetView tabSelected="1" view="pageBreakPreview" zoomScaleNormal="100" zoomScaleSheetLayoutView="100" workbookViewId="0">
      <selection activeCell="F25" sqref="F25"/>
    </sheetView>
  </sheetViews>
  <sheetFormatPr defaultRowHeight="13.5" x14ac:dyDescent="0.3"/>
  <cols>
    <col min="1" max="1" width="10.5" customWidth="1"/>
    <col min="2" max="2" width="49" customWidth="1"/>
    <col min="3" max="3" width="20.5" customWidth="1"/>
    <col min="4" max="4" width="12" bestFit="1" customWidth="1"/>
  </cols>
  <sheetData>
    <row r="1" spans="1:3" ht="18.75" x14ac:dyDescent="0.3">
      <c r="A1" s="99" t="s">
        <v>31</v>
      </c>
      <c r="B1" s="100"/>
      <c r="C1" s="100"/>
    </row>
    <row r="2" spans="1:3" x14ac:dyDescent="0.3">
      <c r="A2" s="101" t="s">
        <v>32</v>
      </c>
      <c r="B2" s="102" t="str">
        <f>Krycí!E5</f>
        <v>CENTRUM AKTIVNÍCH SENIORŮ</v>
      </c>
      <c r="C2" s="103"/>
    </row>
    <row r="3" spans="1:3" x14ac:dyDescent="0.3">
      <c r="A3" s="101"/>
      <c r="B3" s="102"/>
      <c r="C3" s="103"/>
    </row>
    <row r="4" spans="1:3" x14ac:dyDescent="0.3">
      <c r="A4" s="101" t="s">
        <v>33</v>
      </c>
      <c r="B4" s="104" t="str">
        <f>Krycí!E7</f>
        <v>SO 03 - Centrum aktivních seniorů</v>
      </c>
      <c r="C4" s="105"/>
    </row>
    <row r="5" spans="1:3" x14ac:dyDescent="0.3">
      <c r="A5" s="101" t="s">
        <v>34</v>
      </c>
      <c r="B5" s="104" t="str">
        <f>Krycí!G10</f>
        <v>Elektroinstalace slaboproud</v>
      </c>
      <c r="C5" s="105"/>
    </row>
    <row r="6" spans="1:3" x14ac:dyDescent="0.3">
      <c r="A6" s="101" t="s">
        <v>35</v>
      </c>
      <c r="B6" s="102" t="str">
        <f>Krycí!E10</f>
        <v>D-03.06</v>
      </c>
      <c r="C6" s="106"/>
    </row>
    <row r="7" spans="1:3" x14ac:dyDescent="0.3">
      <c r="A7" s="102" t="s">
        <v>36</v>
      </c>
      <c r="B7" s="102"/>
      <c r="C7" s="105"/>
    </row>
    <row r="8" spans="1:3" x14ac:dyDescent="0.3">
      <c r="A8" s="102"/>
      <c r="B8" s="102"/>
      <c r="C8" s="105"/>
    </row>
    <row r="9" spans="1:3" ht="52.5" x14ac:dyDescent="0.3">
      <c r="A9" s="102" t="s">
        <v>37</v>
      </c>
      <c r="B9" s="106" t="str">
        <f>Krycí!E19</f>
        <v xml:space="preserve">Statutární město Frýdek-Místek, 
Radniční 1148, 738 04 Frýdek-Místek
</v>
      </c>
      <c r="C9" s="105"/>
    </row>
    <row r="10" spans="1:3" x14ac:dyDescent="0.3">
      <c r="A10" s="102"/>
      <c r="B10" s="102"/>
      <c r="C10" s="105"/>
    </row>
    <row r="11" spans="1:3" x14ac:dyDescent="0.3">
      <c r="A11" s="102" t="s">
        <v>38</v>
      </c>
      <c r="B11" s="102" t="str">
        <f>Krycí!E20</f>
        <v>elektro-projekce s.r.o. Ostrava</v>
      </c>
      <c r="C11" s="105"/>
    </row>
    <row r="12" spans="1:3" x14ac:dyDescent="0.3">
      <c r="A12" s="102" t="s">
        <v>39</v>
      </c>
      <c r="B12" s="107" t="str">
        <f>Krycí!O23</f>
        <v>11/2017</v>
      </c>
      <c r="C12" s="105"/>
    </row>
    <row r="13" spans="1:3" x14ac:dyDescent="0.3">
      <c r="A13" s="108" t="s">
        <v>9</v>
      </c>
      <c r="B13" s="108"/>
      <c r="C13" s="105"/>
    </row>
    <row r="14" spans="1:3" x14ac:dyDescent="0.3">
      <c r="A14" s="100"/>
      <c r="B14" s="100"/>
      <c r="C14" s="100"/>
    </row>
    <row r="15" spans="1:3" x14ac:dyDescent="0.3">
      <c r="A15" s="109" t="s">
        <v>40</v>
      </c>
      <c r="B15" s="110" t="s">
        <v>41</v>
      </c>
      <c r="C15" s="111" t="s">
        <v>42</v>
      </c>
    </row>
    <row r="16" spans="1:3" x14ac:dyDescent="0.3">
      <c r="A16" s="112">
        <v>1</v>
      </c>
      <c r="B16" s="113">
        <v>2</v>
      </c>
      <c r="C16" s="114">
        <v>3</v>
      </c>
    </row>
    <row r="17" spans="1:4" ht="14.25" x14ac:dyDescent="0.3">
      <c r="A17" s="115"/>
      <c r="B17" s="116"/>
      <c r="C17" s="116"/>
    </row>
    <row r="18" spans="1:4" s="1" customFormat="1" ht="12.75" x14ac:dyDescent="0.2">
      <c r="A18" s="117" t="str">
        <f>SK!A3</f>
        <v>A</v>
      </c>
      <c r="B18" s="118" t="str">
        <f>SK!C3</f>
        <v>SK - Strukturovaná kabeláž</v>
      </c>
      <c r="C18" s="119">
        <f>SK!J3</f>
        <v>526834.31500000018</v>
      </c>
      <c r="D18" s="119"/>
    </row>
    <row r="19" spans="1:4" s="1" customFormat="1" ht="12.75" x14ac:dyDescent="0.2">
      <c r="A19" s="117" t="str">
        <f>STA!A3</f>
        <v>B</v>
      </c>
      <c r="B19" s="118" t="str">
        <f>STA!C3</f>
        <v>STA - Společná televizní anténa</v>
      </c>
      <c r="C19" s="119">
        <f>STA!J3</f>
        <v>115319.86499999995</v>
      </c>
      <c r="D19" s="119"/>
    </row>
    <row r="20" spans="1:4" s="1" customFormat="1" ht="12.75" x14ac:dyDescent="0.2">
      <c r="A20" s="117" t="str">
        <f>PZTS!A3</f>
        <v>C</v>
      </c>
      <c r="B20" s="118" t="str">
        <f>PZTS!C3</f>
        <v>PZTS - Poplachový a tísňový zabezpečovací systém</v>
      </c>
      <c r="C20" s="119">
        <f>PZTS!J3</f>
        <v>400740.98900000012</v>
      </c>
      <c r="D20" s="119"/>
    </row>
    <row r="21" spans="1:4" s="1" customFormat="1" ht="12.75" x14ac:dyDescent="0.2">
      <c r="A21" s="117" t="str">
        <f>DT!A3</f>
        <v>D</v>
      </c>
      <c r="B21" s="118" t="str">
        <f>DT!C3</f>
        <v>DT - Domácí telefon</v>
      </c>
      <c r="C21" s="119">
        <f>DT!M3</f>
        <v>60892.167000000001</v>
      </c>
      <c r="D21" s="119"/>
    </row>
    <row r="22" spans="1:4" s="1" customFormat="1" ht="12.75" x14ac:dyDescent="0.2">
      <c r="A22" s="117"/>
      <c r="B22" s="118"/>
      <c r="C22" s="119"/>
    </row>
    <row r="23" spans="1:4" s="1" customFormat="1" ht="12.75" x14ac:dyDescent="0.2">
      <c r="A23" s="117"/>
      <c r="B23" s="118"/>
      <c r="C23" s="119"/>
    </row>
    <row r="24" spans="1:4" s="1" customFormat="1" ht="12.75" x14ac:dyDescent="0.2">
      <c r="A24" s="117"/>
      <c r="B24" s="118"/>
      <c r="C24" s="119"/>
    </row>
    <row r="25" spans="1:4" s="1" customFormat="1" ht="12.75" x14ac:dyDescent="0.2">
      <c r="A25" s="117"/>
      <c r="B25" s="118"/>
      <c r="C25" s="119"/>
    </row>
    <row r="26" spans="1:4" s="1" customFormat="1" ht="12.75" x14ac:dyDescent="0.2">
      <c r="A26" s="117"/>
      <c r="B26" s="118"/>
      <c r="C26" s="119"/>
    </row>
    <row r="27" spans="1:4" s="1" customFormat="1" ht="12.75" x14ac:dyDescent="0.2">
      <c r="A27" s="117"/>
      <c r="B27" s="118"/>
      <c r="C27" s="119"/>
    </row>
    <row r="28" spans="1:4" x14ac:dyDescent="0.3">
      <c r="A28" s="120"/>
      <c r="B28" s="121"/>
      <c r="C28" s="122"/>
    </row>
    <row r="29" spans="1:4" s="2" customFormat="1" ht="15.75" x14ac:dyDescent="0.25">
      <c r="A29" s="123"/>
      <c r="B29" s="124" t="s">
        <v>43</v>
      </c>
      <c r="C29" s="125">
        <f>SUM(C18:C28)</f>
        <v>1103787.3360000001</v>
      </c>
      <c r="D29" s="126"/>
    </row>
    <row r="30" spans="1:4" ht="16.5" x14ac:dyDescent="0.3">
      <c r="C30" s="127"/>
    </row>
  </sheetData>
  <pageMargins left="0.78749999999999998" right="0.78749999999999998" top="0.98402780000000001" bottom="0.98402780000000001" header="0.51180550000000002" footer="0.51180550000000002"/>
  <pageSetup paperSize="9" fitToHeight="0" orientation="portrait" r:id="rId1"/>
  <headerFooter alignWithMargins="0">
    <oddFooter>&amp;Rstrana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82"/>
  <sheetViews>
    <sheetView view="pageBreakPreview" zoomScaleNormal="100" zoomScaleSheetLayoutView="100" workbookViewId="0">
      <pane ySplit="3" topLeftCell="A49" activePane="bottomLeft" state="frozen"/>
      <selection pane="bottomLeft" activeCell="F62" sqref="F62"/>
    </sheetView>
  </sheetViews>
  <sheetFormatPr defaultColWidth="9.1640625" defaultRowHeight="15.75" x14ac:dyDescent="0.25"/>
  <cols>
    <col min="1" max="1" width="7.6640625" style="128" bestFit="1" customWidth="1"/>
    <col min="2" max="2" width="8.5" style="128" bestFit="1" customWidth="1"/>
    <col min="3" max="3" width="76" style="129" bestFit="1" customWidth="1"/>
    <col min="4" max="4" width="8" style="129" customWidth="1"/>
    <col min="5" max="5" width="12.1640625" style="130" customWidth="1"/>
    <col min="6" max="6" width="8" style="131" customWidth="1"/>
    <col min="7" max="7" width="7.83203125" style="131" customWidth="1"/>
    <col min="8" max="8" width="8.83203125" style="131" customWidth="1"/>
    <col min="9" max="9" width="9.6640625" style="131" customWidth="1"/>
    <col min="10" max="10" width="12.6640625" style="130" customWidth="1"/>
    <col min="11" max="16384" width="9.1640625" style="129"/>
  </cols>
  <sheetData>
    <row r="1" spans="1:10" ht="52.5" customHeight="1" thickBot="1" x14ac:dyDescent="0.3">
      <c r="A1" s="132" t="s">
        <v>44</v>
      </c>
      <c r="B1" s="133" t="s">
        <v>45</v>
      </c>
      <c r="C1" s="134" t="s">
        <v>46</v>
      </c>
      <c r="D1" s="135" t="s">
        <v>47</v>
      </c>
      <c r="E1" s="136" t="s">
        <v>48</v>
      </c>
      <c r="F1" s="137" t="s">
        <v>49</v>
      </c>
      <c r="G1" s="137" t="s">
        <v>50</v>
      </c>
      <c r="H1" s="137" t="s">
        <v>51</v>
      </c>
      <c r="I1" s="137" t="s">
        <v>52</v>
      </c>
      <c r="J1" s="138" t="s">
        <v>53</v>
      </c>
    </row>
    <row r="2" spans="1:10" ht="18.600000000000001" customHeight="1" thickBot="1" x14ac:dyDescent="0.3">
      <c r="A2" s="139"/>
      <c r="B2" s="140"/>
      <c r="C2" s="141"/>
      <c r="D2" s="142"/>
      <c r="E2" s="143"/>
      <c r="F2" s="144"/>
      <c r="G2" s="145"/>
      <c r="H2" s="145"/>
      <c r="I2" s="145"/>
      <c r="J2" s="146"/>
    </row>
    <row r="3" spans="1:10" s="3" customFormat="1" ht="16.5" thickBot="1" x14ac:dyDescent="0.3">
      <c r="A3" s="147" t="s">
        <v>54</v>
      </c>
      <c r="B3" s="148"/>
      <c r="C3" s="149" t="s">
        <v>55</v>
      </c>
      <c r="D3" s="150"/>
      <c r="E3" s="150"/>
      <c r="F3" s="151"/>
      <c r="G3" s="152"/>
      <c r="H3" s="152"/>
      <c r="I3" s="152"/>
      <c r="J3" s="153">
        <f>SUM(J4:J79)</f>
        <v>526834.31500000018</v>
      </c>
    </row>
    <row r="4" spans="1:10" s="3" customFormat="1" x14ac:dyDescent="0.25">
      <c r="A4" s="154" t="s">
        <v>56</v>
      </c>
      <c r="B4" s="155" t="s">
        <v>56</v>
      </c>
      <c r="C4" s="156" t="s">
        <v>57</v>
      </c>
      <c r="D4" s="157"/>
      <c r="E4" s="158"/>
      <c r="F4" s="159"/>
      <c r="G4" s="159"/>
      <c r="H4" s="159"/>
      <c r="I4" s="159"/>
      <c r="J4" s="160"/>
    </row>
    <row r="5" spans="1:10" s="3" customFormat="1" ht="15.75" customHeight="1" x14ac:dyDescent="0.25">
      <c r="A5" s="161" t="s">
        <v>58</v>
      </c>
      <c r="B5" s="162" t="s">
        <v>58</v>
      </c>
      <c r="C5" s="163" t="s">
        <v>59</v>
      </c>
      <c r="D5" s="164" t="s">
        <v>60</v>
      </c>
      <c r="E5" s="165">
        <v>10638.25</v>
      </c>
      <c r="F5" s="166">
        <f t="shared" ref="F5:F25" si="0">G5+H5+I5</f>
        <v>1</v>
      </c>
      <c r="G5" s="166">
        <v>1</v>
      </c>
      <c r="H5" s="166">
        <v>0</v>
      </c>
      <c r="I5" s="166">
        <v>0</v>
      </c>
      <c r="J5" s="167">
        <f t="shared" ref="J5:J25" si="1">F5*E5</f>
        <v>10638.25</v>
      </c>
    </row>
    <row r="6" spans="1:10" s="3" customFormat="1" ht="15.75" customHeight="1" x14ac:dyDescent="0.25">
      <c r="A6" s="161" t="s">
        <v>61</v>
      </c>
      <c r="B6" s="162" t="s">
        <v>61</v>
      </c>
      <c r="C6" s="163" t="s">
        <v>62</v>
      </c>
      <c r="D6" s="164" t="s">
        <v>60</v>
      </c>
      <c r="E6" s="165">
        <v>1539.21</v>
      </c>
      <c r="F6" s="166">
        <f t="shared" si="0"/>
        <v>1</v>
      </c>
      <c r="G6" s="166">
        <v>1</v>
      </c>
      <c r="H6" s="166">
        <v>0</v>
      </c>
      <c r="I6" s="166">
        <v>0</v>
      </c>
      <c r="J6" s="167">
        <f t="shared" si="1"/>
        <v>1539.21</v>
      </c>
    </row>
    <row r="7" spans="1:10" s="3" customFormat="1" ht="47.25" x14ac:dyDescent="0.25">
      <c r="A7" s="161" t="s">
        <v>63</v>
      </c>
      <c r="B7" s="162" t="s">
        <v>63</v>
      </c>
      <c r="C7" s="163" t="s">
        <v>64</v>
      </c>
      <c r="D7" s="164" t="s">
        <v>60</v>
      </c>
      <c r="E7" s="165">
        <v>76.42</v>
      </c>
      <c r="F7" s="166">
        <f t="shared" si="0"/>
        <v>10</v>
      </c>
      <c r="G7" s="166">
        <v>10</v>
      </c>
      <c r="H7" s="166">
        <v>0</v>
      </c>
      <c r="I7" s="166">
        <v>0</v>
      </c>
      <c r="J7" s="167">
        <f t="shared" si="1"/>
        <v>764.2</v>
      </c>
    </row>
    <row r="8" spans="1:10" s="3" customFormat="1" x14ac:dyDescent="0.25">
      <c r="A8" s="161" t="s">
        <v>65</v>
      </c>
      <c r="B8" s="162" t="s">
        <v>65</v>
      </c>
      <c r="C8" s="163" t="s">
        <v>66</v>
      </c>
      <c r="D8" s="164" t="s">
        <v>60</v>
      </c>
      <c r="E8" s="165">
        <v>3578.09</v>
      </c>
      <c r="F8" s="166">
        <f t="shared" si="0"/>
        <v>1</v>
      </c>
      <c r="G8" s="166">
        <v>1</v>
      </c>
      <c r="H8" s="166">
        <v>0</v>
      </c>
      <c r="I8" s="166">
        <v>0</v>
      </c>
      <c r="J8" s="167">
        <f t="shared" si="1"/>
        <v>3578.09</v>
      </c>
    </row>
    <row r="9" spans="1:10" s="3" customFormat="1" x14ac:dyDescent="0.25">
      <c r="A9" s="161" t="s">
        <v>67</v>
      </c>
      <c r="B9" s="162" t="s">
        <v>67</v>
      </c>
      <c r="C9" s="163" t="s">
        <v>68</v>
      </c>
      <c r="D9" s="164" t="s">
        <v>60</v>
      </c>
      <c r="E9" s="165">
        <v>840.64</v>
      </c>
      <c r="F9" s="166">
        <f t="shared" si="0"/>
        <v>1</v>
      </c>
      <c r="G9" s="166">
        <v>1</v>
      </c>
      <c r="H9" s="166">
        <v>0</v>
      </c>
      <c r="I9" s="166">
        <v>0</v>
      </c>
      <c r="J9" s="167">
        <f t="shared" si="1"/>
        <v>840.64</v>
      </c>
    </row>
    <row r="10" spans="1:10" s="3" customFormat="1" x14ac:dyDescent="0.25">
      <c r="A10" s="161" t="s">
        <v>69</v>
      </c>
      <c r="B10" s="162" t="s">
        <v>69</v>
      </c>
      <c r="C10" s="163" t="s">
        <v>70</v>
      </c>
      <c r="D10" s="164" t="s">
        <v>60</v>
      </c>
      <c r="E10" s="165">
        <v>1765.53</v>
      </c>
      <c r="F10" s="166">
        <f t="shared" si="0"/>
        <v>6</v>
      </c>
      <c r="G10" s="166">
        <v>6</v>
      </c>
      <c r="H10" s="166">
        <v>0</v>
      </c>
      <c r="I10" s="166">
        <v>0</v>
      </c>
      <c r="J10" s="167">
        <f t="shared" si="1"/>
        <v>10593.18</v>
      </c>
    </row>
    <row r="11" spans="1:10" s="3" customFormat="1" ht="31.5" x14ac:dyDescent="0.25">
      <c r="A11" s="161" t="s">
        <v>71</v>
      </c>
      <c r="B11" s="162" t="s">
        <v>71</v>
      </c>
      <c r="C11" s="163" t="s">
        <v>72</v>
      </c>
      <c r="D11" s="164" t="s">
        <v>60</v>
      </c>
      <c r="E11" s="165">
        <v>901.38</v>
      </c>
      <c r="F11" s="166">
        <f t="shared" si="0"/>
        <v>1</v>
      </c>
      <c r="G11" s="166">
        <v>1</v>
      </c>
      <c r="H11" s="166">
        <v>0</v>
      </c>
      <c r="I11" s="166">
        <v>0</v>
      </c>
      <c r="J11" s="167">
        <f t="shared" si="1"/>
        <v>901.38</v>
      </c>
    </row>
    <row r="12" spans="1:10" s="3" customFormat="1" x14ac:dyDescent="0.25">
      <c r="A12" s="161" t="s">
        <v>73</v>
      </c>
      <c r="B12" s="162" t="s">
        <v>73</v>
      </c>
      <c r="C12" s="163" t="s">
        <v>74</v>
      </c>
      <c r="D12" s="164" t="s">
        <v>60</v>
      </c>
      <c r="E12" s="165">
        <v>438.93</v>
      </c>
      <c r="F12" s="166">
        <f t="shared" si="0"/>
        <v>2</v>
      </c>
      <c r="G12" s="166">
        <v>2</v>
      </c>
      <c r="H12" s="166">
        <v>0</v>
      </c>
      <c r="I12" s="166">
        <v>0</v>
      </c>
      <c r="J12" s="167">
        <f t="shared" si="1"/>
        <v>877.86</v>
      </c>
    </row>
    <row r="13" spans="1:10" s="3" customFormat="1" x14ac:dyDescent="0.25">
      <c r="A13" s="161" t="s">
        <v>75</v>
      </c>
      <c r="B13" s="162" t="s">
        <v>75</v>
      </c>
      <c r="C13" s="168" t="s">
        <v>76</v>
      </c>
      <c r="D13" s="169" t="s">
        <v>60</v>
      </c>
      <c r="E13" s="165">
        <v>201.83</v>
      </c>
      <c r="F13" s="166">
        <f t="shared" si="0"/>
        <v>1</v>
      </c>
      <c r="G13" s="166">
        <v>1</v>
      </c>
      <c r="H13" s="166">
        <v>0</v>
      </c>
      <c r="I13" s="166">
        <v>0</v>
      </c>
      <c r="J13" s="167">
        <f t="shared" si="1"/>
        <v>201.83</v>
      </c>
    </row>
    <row r="14" spans="1:10" s="3" customFormat="1" x14ac:dyDescent="0.25">
      <c r="A14" s="161" t="s">
        <v>77</v>
      </c>
      <c r="B14" s="162" t="s">
        <v>77</v>
      </c>
      <c r="C14" s="168" t="s">
        <v>78</v>
      </c>
      <c r="D14" s="169" t="s">
        <v>60</v>
      </c>
      <c r="E14" s="165">
        <v>216.53</v>
      </c>
      <c r="F14" s="166">
        <f t="shared" si="0"/>
        <v>5</v>
      </c>
      <c r="G14" s="166">
        <v>5</v>
      </c>
      <c r="H14" s="166">
        <v>0</v>
      </c>
      <c r="I14" s="166">
        <v>0</v>
      </c>
      <c r="J14" s="167">
        <f t="shared" si="1"/>
        <v>1082.6500000000001</v>
      </c>
    </row>
    <row r="15" spans="1:10" s="3" customFormat="1" x14ac:dyDescent="0.25">
      <c r="A15" s="161" t="s">
        <v>79</v>
      </c>
      <c r="B15" s="162" t="s">
        <v>79</v>
      </c>
      <c r="C15" s="163" t="s">
        <v>80</v>
      </c>
      <c r="D15" s="164" t="s">
        <v>60</v>
      </c>
      <c r="E15" s="165">
        <v>444.81</v>
      </c>
      <c r="F15" s="166">
        <f t="shared" si="0"/>
        <v>1</v>
      </c>
      <c r="G15" s="166">
        <v>1</v>
      </c>
      <c r="H15" s="166">
        <v>0</v>
      </c>
      <c r="I15" s="166">
        <v>0</v>
      </c>
      <c r="J15" s="167">
        <f t="shared" si="1"/>
        <v>444.81</v>
      </c>
    </row>
    <row r="16" spans="1:10" s="3" customFormat="1" x14ac:dyDescent="0.25">
      <c r="A16" s="161" t="s">
        <v>81</v>
      </c>
      <c r="B16" s="162" t="s">
        <v>81</v>
      </c>
      <c r="C16" s="163" t="s">
        <v>82</v>
      </c>
      <c r="D16" s="164" t="s">
        <v>60</v>
      </c>
      <c r="E16" s="165">
        <v>22.53</v>
      </c>
      <c r="F16" s="166">
        <f t="shared" si="0"/>
        <v>10</v>
      </c>
      <c r="G16" s="166">
        <v>10</v>
      </c>
      <c r="H16" s="166">
        <v>0</v>
      </c>
      <c r="I16" s="166">
        <v>0</v>
      </c>
      <c r="J16" s="167">
        <f t="shared" si="1"/>
        <v>225.3</v>
      </c>
    </row>
    <row r="17" spans="1:22" s="3" customFormat="1" x14ac:dyDescent="0.25">
      <c r="A17" s="161" t="s">
        <v>83</v>
      </c>
      <c r="B17" s="162" t="s">
        <v>83</v>
      </c>
      <c r="C17" s="163" t="s">
        <v>84</v>
      </c>
      <c r="D17" s="164" t="s">
        <v>60</v>
      </c>
      <c r="E17" s="165">
        <v>710.33</v>
      </c>
      <c r="F17" s="166">
        <f t="shared" si="0"/>
        <v>1</v>
      </c>
      <c r="G17" s="166">
        <v>1</v>
      </c>
      <c r="H17" s="166">
        <v>0</v>
      </c>
      <c r="I17" s="166">
        <v>0</v>
      </c>
      <c r="J17" s="167">
        <f t="shared" si="1"/>
        <v>710.33</v>
      </c>
    </row>
    <row r="18" spans="1:22" s="3" customFormat="1" x14ac:dyDescent="0.25">
      <c r="A18" s="161" t="s">
        <v>85</v>
      </c>
      <c r="B18" s="162" t="s">
        <v>85</v>
      </c>
      <c r="C18" s="163" t="s">
        <v>86</v>
      </c>
      <c r="D18" s="164" t="s">
        <v>60</v>
      </c>
      <c r="E18" s="165">
        <v>118.55</v>
      </c>
      <c r="F18" s="166">
        <f t="shared" si="0"/>
        <v>1</v>
      </c>
      <c r="G18" s="166">
        <v>1</v>
      </c>
      <c r="H18" s="166">
        <v>0</v>
      </c>
      <c r="I18" s="166">
        <v>0</v>
      </c>
      <c r="J18" s="167">
        <f t="shared" si="1"/>
        <v>118.55</v>
      </c>
    </row>
    <row r="19" spans="1:22" s="3" customFormat="1" x14ac:dyDescent="0.25">
      <c r="A19" s="161" t="s">
        <v>87</v>
      </c>
      <c r="B19" s="162" t="s">
        <v>87</v>
      </c>
      <c r="C19" s="163" t="s">
        <v>88</v>
      </c>
      <c r="D19" s="164" t="s">
        <v>60</v>
      </c>
      <c r="E19" s="165">
        <v>25.47</v>
      </c>
      <c r="F19" s="166">
        <f t="shared" si="0"/>
        <v>89</v>
      </c>
      <c r="G19" s="170">
        <v>89</v>
      </c>
      <c r="H19" s="166">
        <v>0</v>
      </c>
      <c r="I19" s="166">
        <v>0</v>
      </c>
      <c r="J19" s="167">
        <f t="shared" si="1"/>
        <v>2266.83</v>
      </c>
    </row>
    <row r="20" spans="1:22" s="3" customFormat="1" x14ac:dyDescent="0.25">
      <c r="A20" s="161" t="s">
        <v>89</v>
      </c>
      <c r="B20" s="162" t="s">
        <v>89</v>
      </c>
      <c r="C20" s="163" t="s">
        <v>90</v>
      </c>
      <c r="D20" s="164" t="s">
        <v>60</v>
      </c>
      <c r="E20" s="165">
        <v>31.35</v>
      </c>
      <c r="F20" s="166">
        <f t="shared" si="0"/>
        <v>48</v>
      </c>
      <c r="G20" s="170">
        <v>48</v>
      </c>
      <c r="H20" s="166">
        <v>0</v>
      </c>
      <c r="I20" s="166">
        <v>0</v>
      </c>
      <c r="J20" s="167">
        <f t="shared" si="1"/>
        <v>1504.8000000000002</v>
      </c>
    </row>
    <row r="21" spans="1:22" s="3" customFormat="1" ht="63" x14ac:dyDescent="0.25">
      <c r="A21" s="161" t="s">
        <v>91</v>
      </c>
      <c r="B21" s="162" t="s">
        <v>91</v>
      </c>
      <c r="C21" s="163" t="s">
        <v>92</v>
      </c>
      <c r="D21" s="164" t="s">
        <v>60</v>
      </c>
      <c r="E21" s="165">
        <v>34924.57</v>
      </c>
      <c r="F21" s="166">
        <f t="shared" si="0"/>
        <v>1</v>
      </c>
      <c r="G21" s="166">
        <v>1</v>
      </c>
      <c r="H21" s="166">
        <v>0</v>
      </c>
      <c r="I21" s="166">
        <v>0</v>
      </c>
      <c r="J21" s="167">
        <f t="shared" si="1"/>
        <v>34924.57</v>
      </c>
    </row>
    <row r="22" spans="1:22" s="3" customFormat="1" ht="40.5" x14ac:dyDescent="0.3">
      <c r="A22" s="161" t="s">
        <v>93</v>
      </c>
      <c r="B22" s="162" t="s">
        <v>93</v>
      </c>
      <c r="C22" s="171" t="s">
        <v>94</v>
      </c>
      <c r="D22" s="164" t="s">
        <v>60</v>
      </c>
      <c r="E22" s="165">
        <v>4203.18</v>
      </c>
      <c r="F22" s="166">
        <f t="shared" si="0"/>
        <v>1</v>
      </c>
      <c r="G22" s="166">
        <v>1</v>
      </c>
      <c r="H22" s="166">
        <v>0</v>
      </c>
      <c r="I22" s="166">
        <v>0</v>
      </c>
      <c r="J22" s="167">
        <f t="shared" si="1"/>
        <v>4203.18</v>
      </c>
    </row>
    <row r="23" spans="1:22" s="3" customFormat="1" ht="63" x14ac:dyDescent="0.25">
      <c r="A23" s="161" t="s">
        <v>95</v>
      </c>
      <c r="B23" s="162" t="s">
        <v>95</v>
      </c>
      <c r="C23" s="163" t="s">
        <v>96</v>
      </c>
      <c r="D23" s="164" t="s">
        <v>60</v>
      </c>
      <c r="E23" s="165">
        <v>22285.65</v>
      </c>
      <c r="F23" s="166">
        <f t="shared" si="0"/>
        <v>1</v>
      </c>
      <c r="G23" s="166">
        <v>1</v>
      </c>
      <c r="H23" s="166">
        <v>0</v>
      </c>
      <c r="I23" s="166">
        <v>0</v>
      </c>
      <c r="J23" s="167">
        <f t="shared" si="1"/>
        <v>22285.65</v>
      </c>
    </row>
    <row r="24" spans="1:22" s="3" customFormat="1" ht="50.25" customHeight="1" x14ac:dyDescent="0.25">
      <c r="A24" s="161" t="s">
        <v>97</v>
      </c>
      <c r="B24" s="162" t="s">
        <v>97</v>
      </c>
      <c r="C24" s="163" t="s">
        <v>98</v>
      </c>
      <c r="D24" s="164" t="s">
        <v>60</v>
      </c>
      <c r="E24" s="165">
        <v>4684.24</v>
      </c>
      <c r="F24" s="166">
        <f t="shared" si="0"/>
        <v>1</v>
      </c>
      <c r="G24" s="166">
        <v>1</v>
      </c>
      <c r="H24" s="166">
        <v>0</v>
      </c>
      <c r="I24" s="166">
        <v>0</v>
      </c>
      <c r="J24" s="167">
        <f t="shared" si="1"/>
        <v>4684.24</v>
      </c>
    </row>
    <row r="25" spans="1:22" s="3" customFormat="1" ht="63" x14ac:dyDescent="0.25">
      <c r="A25" s="161" t="s">
        <v>99</v>
      </c>
      <c r="B25" s="162" t="s">
        <v>99</v>
      </c>
      <c r="C25" s="163" t="s">
        <v>100</v>
      </c>
      <c r="D25" s="164" t="s">
        <v>60</v>
      </c>
      <c r="E25" s="165">
        <v>2344.5700000000002</v>
      </c>
      <c r="F25" s="166">
        <f t="shared" si="0"/>
        <v>7</v>
      </c>
      <c r="G25" s="166">
        <v>3</v>
      </c>
      <c r="H25" s="166">
        <v>2</v>
      </c>
      <c r="I25" s="166">
        <v>2</v>
      </c>
      <c r="J25" s="167">
        <f t="shared" si="1"/>
        <v>16411.990000000002</v>
      </c>
    </row>
    <row r="26" spans="1:22" s="3" customFormat="1" x14ac:dyDescent="0.25">
      <c r="A26" s="161" t="s">
        <v>101</v>
      </c>
      <c r="B26" s="162" t="s">
        <v>101</v>
      </c>
      <c r="C26" s="163"/>
      <c r="D26" s="164"/>
      <c r="E26" s="165"/>
      <c r="F26" s="166"/>
      <c r="G26" s="166"/>
      <c r="H26" s="166"/>
      <c r="I26" s="166"/>
      <c r="J26" s="167">
        <f t="shared" ref="J26:J39" si="2">F26*E26</f>
        <v>0</v>
      </c>
    </row>
    <row r="27" spans="1:22" s="3" customFormat="1" x14ac:dyDescent="0.25">
      <c r="A27" s="161" t="s">
        <v>102</v>
      </c>
      <c r="B27" s="162" t="s">
        <v>102</v>
      </c>
      <c r="C27" s="163" t="s">
        <v>103</v>
      </c>
      <c r="D27" s="164" t="s">
        <v>104</v>
      </c>
      <c r="E27" s="165">
        <v>7.84</v>
      </c>
      <c r="F27" s="166">
        <f t="shared" ref="F27:F49" si="3">G27+H27+I27</f>
        <v>4760</v>
      </c>
      <c r="G27" s="166">
        <v>2260</v>
      </c>
      <c r="H27" s="166">
        <v>1280</v>
      </c>
      <c r="I27" s="166">
        <v>1220</v>
      </c>
      <c r="J27" s="167">
        <f t="shared" si="2"/>
        <v>37318.400000000001</v>
      </c>
      <c r="L27" s="172"/>
      <c r="M27" s="172"/>
      <c r="N27" s="172"/>
      <c r="O27" s="172"/>
      <c r="P27" s="172"/>
      <c r="R27" s="172"/>
      <c r="S27" s="172"/>
      <c r="T27" s="172"/>
      <c r="U27" s="172"/>
      <c r="V27" s="172"/>
    </row>
    <row r="28" spans="1:22" s="3" customFormat="1" ht="31.5" x14ac:dyDescent="0.25">
      <c r="A28" s="161" t="s">
        <v>105</v>
      </c>
      <c r="B28" s="162" t="s">
        <v>105</v>
      </c>
      <c r="C28" s="163" t="s">
        <v>106</v>
      </c>
      <c r="D28" s="164" t="s">
        <v>104</v>
      </c>
      <c r="E28" s="165">
        <v>8.82</v>
      </c>
      <c r="F28" s="166">
        <f t="shared" si="3"/>
        <v>92</v>
      </c>
      <c r="G28" s="166">
        <v>36</v>
      </c>
      <c r="H28" s="166">
        <v>10</v>
      </c>
      <c r="I28" s="166">
        <v>46</v>
      </c>
      <c r="J28" s="167">
        <f t="shared" si="2"/>
        <v>811.44</v>
      </c>
      <c r="L28" s="172"/>
      <c r="M28" s="172"/>
      <c r="N28" s="172"/>
      <c r="O28" s="172"/>
      <c r="P28" s="172"/>
      <c r="R28" s="172"/>
      <c r="S28" s="172"/>
      <c r="T28" s="172"/>
      <c r="U28" s="172"/>
      <c r="V28" s="172"/>
    </row>
    <row r="29" spans="1:22" s="3" customFormat="1" ht="47.25" x14ac:dyDescent="0.25">
      <c r="A29" s="161" t="s">
        <v>107</v>
      </c>
      <c r="B29" s="162" t="s">
        <v>107</v>
      </c>
      <c r="C29" s="163" t="s">
        <v>108</v>
      </c>
      <c r="D29" s="164" t="s">
        <v>104</v>
      </c>
      <c r="E29" s="165">
        <v>18.62</v>
      </c>
      <c r="F29" s="166">
        <f t="shared" si="3"/>
        <v>55</v>
      </c>
      <c r="G29" s="166">
        <v>55</v>
      </c>
      <c r="H29" s="166">
        <v>0</v>
      </c>
      <c r="I29" s="166">
        <v>0</v>
      </c>
      <c r="J29" s="167">
        <f t="shared" si="2"/>
        <v>1024.1000000000001</v>
      </c>
      <c r="L29" s="172"/>
      <c r="M29" s="172"/>
      <c r="N29" s="172"/>
      <c r="O29" s="172"/>
      <c r="P29" s="172"/>
      <c r="R29" s="172"/>
      <c r="S29" s="172"/>
      <c r="T29" s="172"/>
      <c r="U29" s="172"/>
      <c r="V29" s="172"/>
    </row>
    <row r="30" spans="1:22" s="3" customFormat="1" ht="31.5" x14ac:dyDescent="0.25">
      <c r="A30" s="161" t="s">
        <v>109</v>
      </c>
      <c r="B30" s="162" t="s">
        <v>109</v>
      </c>
      <c r="C30" s="163" t="s">
        <v>110</v>
      </c>
      <c r="D30" s="164" t="s">
        <v>60</v>
      </c>
      <c r="E30" s="165">
        <v>137.16999999999999</v>
      </c>
      <c r="F30" s="166">
        <f t="shared" si="3"/>
        <v>22</v>
      </c>
      <c r="G30" s="166">
        <v>8</v>
      </c>
      <c r="H30" s="166">
        <v>7</v>
      </c>
      <c r="I30" s="166">
        <v>7</v>
      </c>
      <c r="J30" s="167">
        <f t="shared" si="2"/>
        <v>3017.74</v>
      </c>
      <c r="L30" s="172"/>
      <c r="M30" s="172"/>
      <c r="N30" s="172"/>
      <c r="O30" s="172"/>
      <c r="P30" s="172"/>
      <c r="R30" s="172"/>
      <c r="S30" s="172"/>
      <c r="T30" s="172"/>
      <c r="U30" s="172"/>
      <c r="V30" s="172"/>
    </row>
    <row r="31" spans="1:22" s="3" customFormat="1" ht="31.5" x14ac:dyDescent="0.25">
      <c r="A31" s="161" t="s">
        <v>111</v>
      </c>
      <c r="B31" s="162" t="s">
        <v>111</v>
      </c>
      <c r="C31" s="163" t="s">
        <v>112</v>
      </c>
      <c r="D31" s="164" t="s">
        <v>60</v>
      </c>
      <c r="E31" s="165">
        <v>160.68</v>
      </c>
      <c r="F31" s="166">
        <f t="shared" si="3"/>
        <v>46</v>
      </c>
      <c r="G31" s="166">
        <v>11</v>
      </c>
      <c r="H31" s="166">
        <v>18</v>
      </c>
      <c r="I31" s="166">
        <v>17</v>
      </c>
      <c r="J31" s="167">
        <f t="shared" si="2"/>
        <v>7391.2800000000007</v>
      </c>
    </row>
    <row r="32" spans="1:22" s="3" customFormat="1" ht="31.5" x14ac:dyDescent="0.25">
      <c r="A32" s="161" t="s">
        <v>113</v>
      </c>
      <c r="B32" s="162" t="s">
        <v>113</v>
      </c>
      <c r="C32" s="168" t="s">
        <v>114</v>
      </c>
      <c r="D32" s="164" t="s">
        <v>60</v>
      </c>
      <c r="E32" s="165">
        <v>127.37</v>
      </c>
      <c r="F32" s="166">
        <f t="shared" si="3"/>
        <v>6</v>
      </c>
      <c r="G32" s="166">
        <v>1</v>
      </c>
      <c r="H32" s="166">
        <v>3</v>
      </c>
      <c r="I32" s="166">
        <v>2</v>
      </c>
      <c r="J32" s="167">
        <f t="shared" si="2"/>
        <v>764.22</v>
      </c>
    </row>
    <row r="33" spans="1:22" s="3" customFormat="1" ht="47.25" x14ac:dyDescent="0.25">
      <c r="A33" s="161" t="s">
        <v>115</v>
      </c>
      <c r="B33" s="162" t="s">
        <v>115</v>
      </c>
      <c r="C33" s="168" t="s">
        <v>116</v>
      </c>
      <c r="D33" s="164" t="s">
        <v>60</v>
      </c>
      <c r="E33" s="165">
        <v>250.82</v>
      </c>
      <c r="F33" s="166">
        <f t="shared" si="3"/>
        <v>4</v>
      </c>
      <c r="G33" s="166">
        <v>0</v>
      </c>
      <c r="H33" s="166">
        <v>0</v>
      </c>
      <c r="I33" s="166">
        <v>4</v>
      </c>
      <c r="J33" s="167">
        <f t="shared" si="2"/>
        <v>1003.28</v>
      </c>
    </row>
    <row r="34" spans="1:22" s="3" customFormat="1" ht="31.5" x14ac:dyDescent="0.25">
      <c r="A34" s="161" t="s">
        <v>117</v>
      </c>
      <c r="B34" s="162" t="s">
        <v>117</v>
      </c>
      <c r="C34" s="163" t="s">
        <v>118</v>
      </c>
      <c r="D34" s="164" t="s">
        <v>60</v>
      </c>
      <c r="E34" s="165">
        <v>3086.25</v>
      </c>
      <c r="F34" s="170">
        <f t="shared" si="3"/>
        <v>5</v>
      </c>
      <c r="G34" s="170">
        <v>1</v>
      </c>
      <c r="H34" s="170">
        <v>3</v>
      </c>
      <c r="I34" s="170">
        <v>1</v>
      </c>
      <c r="J34" s="173">
        <f t="shared" si="2"/>
        <v>15431.25</v>
      </c>
    </row>
    <row r="35" spans="1:22" s="3" customFormat="1" x14ac:dyDescent="0.25">
      <c r="A35" s="161" t="s">
        <v>119</v>
      </c>
      <c r="B35" s="162" t="s">
        <v>119</v>
      </c>
      <c r="C35" s="163" t="s">
        <v>120</v>
      </c>
      <c r="D35" s="164" t="s">
        <v>60</v>
      </c>
      <c r="E35" s="165">
        <v>292.95</v>
      </c>
      <c r="F35" s="170">
        <f t="shared" si="3"/>
        <v>5</v>
      </c>
      <c r="G35" s="170">
        <v>1</v>
      </c>
      <c r="H35" s="170">
        <v>3</v>
      </c>
      <c r="I35" s="170">
        <v>1</v>
      </c>
      <c r="J35" s="173">
        <f t="shared" si="2"/>
        <v>1464.75</v>
      </c>
    </row>
    <row r="36" spans="1:22" s="3" customFormat="1" x14ac:dyDescent="0.25">
      <c r="A36" s="161" t="s">
        <v>121</v>
      </c>
      <c r="B36" s="162" t="s">
        <v>121</v>
      </c>
      <c r="C36" s="163" t="s">
        <v>122</v>
      </c>
      <c r="D36" s="164" t="s">
        <v>60</v>
      </c>
      <c r="E36" s="165">
        <v>8.82</v>
      </c>
      <c r="F36" s="166">
        <f t="shared" si="3"/>
        <v>5</v>
      </c>
      <c r="G36" s="166">
        <v>1</v>
      </c>
      <c r="H36" s="166">
        <v>0</v>
      </c>
      <c r="I36" s="166">
        <v>4</v>
      </c>
      <c r="J36" s="167">
        <f t="shared" si="2"/>
        <v>44.1</v>
      </c>
    </row>
    <row r="37" spans="1:22" s="3" customFormat="1" x14ac:dyDescent="0.25">
      <c r="A37" s="161" t="s">
        <v>123</v>
      </c>
      <c r="B37" s="162" t="s">
        <v>123</v>
      </c>
      <c r="C37" s="163" t="s">
        <v>124</v>
      </c>
      <c r="D37" s="164" t="s">
        <v>60</v>
      </c>
      <c r="E37" s="165">
        <v>45.07</v>
      </c>
      <c r="F37" s="166">
        <f>G37+H37+I37</f>
        <v>123</v>
      </c>
      <c r="G37" s="166">
        <f>((G31)*2+G30+G32)+3</f>
        <v>34</v>
      </c>
      <c r="H37" s="166">
        <f>(H31)*2+H30+H32</f>
        <v>46</v>
      </c>
      <c r="I37" s="166">
        <f>(I31)*2+I30+I32</f>
        <v>43</v>
      </c>
      <c r="J37" s="167">
        <f t="shared" si="2"/>
        <v>5543.61</v>
      </c>
    </row>
    <row r="38" spans="1:22" s="3" customFormat="1" x14ac:dyDescent="0.25">
      <c r="A38" s="161" t="s">
        <v>125</v>
      </c>
      <c r="B38" s="162" t="s">
        <v>125</v>
      </c>
      <c r="C38" s="163" t="s">
        <v>126</v>
      </c>
      <c r="D38" s="164" t="s">
        <v>60</v>
      </c>
      <c r="E38" s="165">
        <v>8.82</v>
      </c>
      <c r="F38" s="166">
        <f t="shared" si="3"/>
        <v>68</v>
      </c>
      <c r="G38" s="166">
        <f>G31+G30</f>
        <v>19</v>
      </c>
      <c r="H38" s="166">
        <f>H31+H30</f>
        <v>25</v>
      </c>
      <c r="I38" s="166">
        <f>I31+I30</f>
        <v>24</v>
      </c>
      <c r="J38" s="167">
        <f t="shared" si="2"/>
        <v>599.76</v>
      </c>
    </row>
    <row r="39" spans="1:22" s="3" customFormat="1" x14ac:dyDescent="0.25">
      <c r="A39" s="161" t="s">
        <v>127</v>
      </c>
      <c r="B39" s="162" t="s">
        <v>127</v>
      </c>
      <c r="C39" s="163" t="s">
        <v>128</v>
      </c>
      <c r="D39" s="164" t="s">
        <v>60</v>
      </c>
      <c r="E39" s="165">
        <v>52.91</v>
      </c>
      <c r="F39" s="166">
        <f t="shared" si="3"/>
        <v>6</v>
      </c>
      <c r="G39" s="166">
        <f>G32</f>
        <v>1</v>
      </c>
      <c r="H39" s="166">
        <f t="shared" ref="H39:I39" si="4">H32</f>
        <v>3</v>
      </c>
      <c r="I39" s="166">
        <f t="shared" si="4"/>
        <v>2</v>
      </c>
      <c r="J39" s="167">
        <f t="shared" si="2"/>
        <v>317.45999999999998</v>
      </c>
    </row>
    <row r="40" spans="1:22" s="3" customFormat="1" x14ac:dyDescent="0.25">
      <c r="A40" s="161" t="s">
        <v>129</v>
      </c>
      <c r="B40" s="162" t="s">
        <v>129</v>
      </c>
      <c r="C40" s="163" t="s">
        <v>130</v>
      </c>
      <c r="D40" s="164" t="s">
        <v>104</v>
      </c>
      <c r="E40" s="165">
        <v>8.82</v>
      </c>
      <c r="F40" s="166">
        <f t="shared" si="3"/>
        <v>400</v>
      </c>
      <c r="G40" s="170">
        <v>100</v>
      </c>
      <c r="H40" s="170">
        <v>180</v>
      </c>
      <c r="I40" s="166">
        <v>120</v>
      </c>
      <c r="J40" s="167">
        <f t="shared" ref="J40:J49" si="5">F40*E40</f>
        <v>3528</v>
      </c>
      <c r="L40" s="172"/>
      <c r="M40" s="172"/>
      <c r="N40" s="172"/>
      <c r="O40" s="172"/>
      <c r="P40" s="172"/>
      <c r="R40" s="172"/>
      <c r="S40" s="172"/>
      <c r="T40" s="172"/>
      <c r="U40" s="172"/>
      <c r="V40" s="172"/>
    </row>
    <row r="41" spans="1:22" s="3" customFormat="1" x14ac:dyDescent="0.25">
      <c r="A41" s="161" t="s">
        <v>131</v>
      </c>
      <c r="B41" s="162" t="s">
        <v>131</v>
      </c>
      <c r="C41" s="163" t="s">
        <v>132</v>
      </c>
      <c r="D41" s="164" t="s">
        <v>104</v>
      </c>
      <c r="E41" s="165">
        <v>5.88</v>
      </c>
      <c r="F41" s="166">
        <f t="shared" si="3"/>
        <v>2110</v>
      </c>
      <c r="G41" s="170">
        <v>540</v>
      </c>
      <c r="H41" s="170">
        <v>780</v>
      </c>
      <c r="I41" s="166">
        <v>790</v>
      </c>
      <c r="J41" s="167">
        <f t="shared" si="5"/>
        <v>12406.8</v>
      </c>
      <c r="L41" s="172"/>
      <c r="M41" s="172"/>
      <c r="N41" s="172"/>
      <c r="O41" s="172"/>
      <c r="P41" s="172"/>
      <c r="R41" s="172"/>
      <c r="S41" s="172"/>
      <c r="T41" s="172"/>
      <c r="U41" s="172"/>
      <c r="V41" s="172"/>
    </row>
    <row r="42" spans="1:22" s="3" customFormat="1" x14ac:dyDescent="0.25">
      <c r="A42" s="161" t="s">
        <v>133</v>
      </c>
      <c r="B42" s="162" t="s">
        <v>133</v>
      </c>
      <c r="C42" s="163" t="s">
        <v>134</v>
      </c>
      <c r="D42" s="164" t="s">
        <v>104</v>
      </c>
      <c r="E42" s="165">
        <v>16.66</v>
      </c>
      <c r="F42" s="166">
        <f t="shared" si="3"/>
        <v>110</v>
      </c>
      <c r="G42" s="170">
        <v>70</v>
      </c>
      <c r="H42" s="170">
        <v>30</v>
      </c>
      <c r="I42" s="166">
        <v>10</v>
      </c>
      <c r="J42" s="167">
        <f t="shared" si="5"/>
        <v>1832.6</v>
      </c>
      <c r="L42" s="172"/>
      <c r="M42" s="172"/>
      <c r="N42" s="172"/>
      <c r="O42" s="172"/>
      <c r="P42" s="172"/>
      <c r="R42" s="172"/>
      <c r="S42" s="172"/>
      <c r="T42" s="172"/>
      <c r="U42" s="172"/>
      <c r="V42" s="172"/>
    </row>
    <row r="43" spans="1:22" s="3" customFormat="1" x14ac:dyDescent="0.25">
      <c r="A43" s="161" t="s">
        <v>135</v>
      </c>
      <c r="B43" s="162" t="s">
        <v>135</v>
      </c>
      <c r="C43" s="163" t="s">
        <v>136</v>
      </c>
      <c r="D43" s="164" t="s">
        <v>104</v>
      </c>
      <c r="E43" s="165">
        <v>11.76</v>
      </c>
      <c r="F43" s="166">
        <f t="shared" si="3"/>
        <v>40</v>
      </c>
      <c r="G43" s="170">
        <v>0</v>
      </c>
      <c r="H43" s="170">
        <v>0</v>
      </c>
      <c r="I43" s="166">
        <v>40</v>
      </c>
      <c r="J43" s="167">
        <f t="shared" si="5"/>
        <v>470.4</v>
      </c>
      <c r="L43" s="172"/>
      <c r="M43" s="172"/>
      <c r="N43" s="172"/>
      <c r="O43" s="172"/>
      <c r="P43" s="172"/>
      <c r="R43" s="172"/>
      <c r="S43" s="172"/>
      <c r="T43" s="172"/>
      <c r="U43" s="172"/>
      <c r="V43" s="172"/>
    </row>
    <row r="44" spans="1:22" s="3" customFormat="1" x14ac:dyDescent="0.25">
      <c r="A44" s="161" t="s">
        <v>137</v>
      </c>
      <c r="B44" s="162" t="s">
        <v>137</v>
      </c>
      <c r="C44" s="163" t="s">
        <v>138</v>
      </c>
      <c r="D44" s="164" t="s">
        <v>104</v>
      </c>
      <c r="E44" s="165">
        <v>4.9000000000000004</v>
      </c>
      <c r="F44" s="166">
        <f t="shared" si="3"/>
        <v>2660</v>
      </c>
      <c r="G44" s="170">
        <f>G40+G43+G41+G42</f>
        <v>710</v>
      </c>
      <c r="H44" s="170">
        <f t="shared" ref="H44:I44" si="6">H40+H43+H41+H42</f>
        <v>990</v>
      </c>
      <c r="I44" s="170">
        <f t="shared" si="6"/>
        <v>960</v>
      </c>
      <c r="J44" s="167">
        <f t="shared" si="5"/>
        <v>13034.000000000002</v>
      </c>
    </row>
    <row r="45" spans="1:22" s="3" customFormat="1" x14ac:dyDescent="0.25">
      <c r="A45" s="161" t="s">
        <v>139</v>
      </c>
      <c r="B45" s="162" t="s">
        <v>139</v>
      </c>
      <c r="C45" s="163" t="s">
        <v>140</v>
      </c>
      <c r="D45" s="164" t="s">
        <v>104</v>
      </c>
      <c r="E45" s="165">
        <v>21.55</v>
      </c>
      <c r="F45" s="166">
        <f t="shared" si="3"/>
        <v>20</v>
      </c>
      <c r="G45" s="166">
        <v>0</v>
      </c>
      <c r="H45" s="166">
        <v>0</v>
      </c>
      <c r="I45" s="166">
        <v>20</v>
      </c>
      <c r="J45" s="167">
        <f t="shared" si="5"/>
        <v>431</v>
      </c>
    </row>
    <row r="46" spans="1:22" s="3" customFormat="1" ht="31.5" x14ac:dyDescent="0.25">
      <c r="A46" s="161" t="s">
        <v>141</v>
      </c>
      <c r="B46" s="162" t="s">
        <v>141</v>
      </c>
      <c r="C46" s="163" t="s">
        <v>142</v>
      </c>
      <c r="D46" s="164" t="s">
        <v>104</v>
      </c>
      <c r="E46" s="165">
        <v>221.43</v>
      </c>
      <c r="F46" s="166">
        <f t="shared" si="3"/>
        <v>40</v>
      </c>
      <c r="G46" s="166">
        <v>40</v>
      </c>
      <c r="H46" s="166">
        <v>0</v>
      </c>
      <c r="I46" s="166">
        <v>0</v>
      </c>
      <c r="J46" s="167">
        <f t="shared" si="5"/>
        <v>8857.2000000000007</v>
      </c>
    </row>
    <row r="47" spans="1:22" s="3" customFormat="1" ht="31.5" x14ac:dyDescent="0.25">
      <c r="A47" s="161" t="s">
        <v>143</v>
      </c>
      <c r="B47" s="162" t="s">
        <v>143</v>
      </c>
      <c r="C47" s="163" t="s">
        <v>144</v>
      </c>
      <c r="D47" s="164" t="s">
        <v>104</v>
      </c>
      <c r="E47" s="165">
        <v>221.43</v>
      </c>
      <c r="F47" s="166">
        <f t="shared" si="3"/>
        <v>24</v>
      </c>
      <c r="G47" s="166">
        <v>24</v>
      </c>
      <c r="H47" s="166">
        <v>0</v>
      </c>
      <c r="I47" s="166">
        <v>0</v>
      </c>
      <c r="J47" s="167">
        <f t="shared" si="5"/>
        <v>5314.32</v>
      </c>
    </row>
    <row r="48" spans="1:22" s="3" customFormat="1" ht="31.5" x14ac:dyDescent="0.25">
      <c r="A48" s="161" t="s">
        <v>145</v>
      </c>
      <c r="B48" s="162" t="s">
        <v>145</v>
      </c>
      <c r="C48" s="163" t="s">
        <v>146</v>
      </c>
      <c r="D48" s="164" t="s">
        <v>104</v>
      </c>
      <c r="E48" s="165">
        <v>352.71</v>
      </c>
      <c r="F48" s="166">
        <f t="shared" si="3"/>
        <v>20</v>
      </c>
      <c r="G48" s="166">
        <v>10</v>
      </c>
      <c r="H48" s="166">
        <v>6</v>
      </c>
      <c r="I48" s="166">
        <v>4</v>
      </c>
      <c r="J48" s="167">
        <f t="shared" si="5"/>
        <v>7054.2</v>
      </c>
    </row>
    <row r="49" spans="1:10" s="3" customFormat="1" x14ac:dyDescent="0.25">
      <c r="A49" s="161" t="s">
        <v>147</v>
      </c>
      <c r="B49" s="162" t="s">
        <v>147</v>
      </c>
      <c r="C49" s="163" t="s">
        <v>148</v>
      </c>
      <c r="D49" s="164" t="s">
        <v>104</v>
      </c>
      <c r="E49" s="165">
        <v>151.86000000000001</v>
      </c>
      <c r="F49" s="166">
        <f t="shared" si="3"/>
        <v>54</v>
      </c>
      <c r="G49" s="166">
        <v>0</v>
      </c>
      <c r="H49" s="166">
        <v>20</v>
      </c>
      <c r="I49" s="166">
        <v>34</v>
      </c>
      <c r="J49" s="167">
        <f t="shared" si="5"/>
        <v>8200.44</v>
      </c>
    </row>
    <row r="50" spans="1:10" x14ac:dyDescent="0.25">
      <c r="A50" s="161" t="s">
        <v>149</v>
      </c>
      <c r="B50" s="162" t="s">
        <v>149</v>
      </c>
      <c r="C50" s="163" t="s">
        <v>150</v>
      </c>
      <c r="D50" s="164" t="s">
        <v>104</v>
      </c>
      <c r="E50" s="165">
        <v>352.71</v>
      </c>
      <c r="F50" s="166">
        <f t="shared" ref="F50:F72" si="7">G50+H50+I50</f>
        <v>18</v>
      </c>
      <c r="G50" s="166">
        <v>6</v>
      </c>
      <c r="H50" s="166">
        <v>6</v>
      </c>
      <c r="I50" s="166">
        <v>6</v>
      </c>
      <c r="J50" s="167">
        <f t="shared" ref="J50:J69" si="8">F50*E50</f>
        <v>6348.78</v>
      </c>
    </row>
    <row r="51" spans="1:10" ht="47.25" x14ac:dyDescent="0.25">
      <c r="A51" s="161" t="s">
        <v>151</v>
      </c>
      <c r="B51" s="162" t="s">
        <v>151</v>
      </c>
      <c r="C51" s="163" t="s">
        <v>152</v>
      </c>
      <c r="D51" s="164" t="s">
        <v>60</v>
      </c>
      <c r="E51" s="165">
        <v>1209.03</v>
      </c>
      <c r="F51" s="166">
        <f t="shared" si="7"/>
        <v>2</v>
      </c>
      <c r="G51" s="166">
        <v>2</v>
      </c>
      <c r="H51" s="166">
        <v>0</v>
      </c>
      <c r="I51" s="166">
        <v>0</v>
      </c>
      <c r="J51" s="167">
        <f t="shared" si="8"/>
        <v>2418.06</v>
      </c>
    </row>
    <row r="52" spans="1:10" x14ac:dyDescent="0.25">
      <c r="A52" s="161" t="s">
        <v>153</v>
      </c>
      <c r="B52" s="162" t="s">
        <v>153</v>
      </c>
      <c r="C52" s="168" t="s">
        <v>154</v>
      </c>
      <c r="D52" s="164" t="s">
        <v>155</v>
      </c>
      <c r="E52" s="165">
        <v>930.77</v>
      </c>
      <c r="F52" s="166">
        <f t="shared" si="7"/>
        <v>0.5</v>
      </c>
      <c r="G52" s="174">
        <v>0.3</v>
      </c>
      <c r="H52" s="174">
        <v>0.1</v>
      </c>
      <c r="I52" s="174">
        <v>0.1</v>
      </c>
      <c r="J52" s="167">
        <f t="shared" si="8"/>
        <v>465.38499999999999</v>
      </c>
    </row>
    <row r="53" spans="1:10" x14ac:dyDescent="0.25">
      <c r="A53" s="161" t="s">
        <v>156</v>
      </c>
      <c r="B53" s="162" t="s">
        <v>156</v>
      </c>
      <c r="C53" s="163"/>
      <c r="D53" s="164"/>
      <c r="E53" s="165"/>
      <c r="F53" s="166">
        <f t="shared" si="7"/>
        <v>0</v>
      </c>
      <c r="G53" s="166"/>
      <c r="H53" s="166"/>
      <c r="I53" s="166"/>
      <c r="J53" s="167">
        <f t="shared" si="8"/>
        <v>0</v>
      </c>
    </row>
    <row r="54" spans="1:10" x14ac:dyDescent="0.25">
      <c r="A54" s="161" t="s">
        <v>157</v>
      </c>
      <c r="B54" s="162" t="s">
        <v>157</v>
      </c>
      <c r="C54" s="163" t="s">
        <v>158</v>
      </c>
      <c r="D54" s="164" t="s">
        <v>60</v>
      </c>
      <c r="E54" s="165">
        <v>342.92</v>
      </c>
      <c r="F54" s="166">
        <f t="shared" si="7"/>
        <v>78</v>
      </c>
      <c r="G54" s="170">
        <f>G63</f>
        <v>20</v>
      </c>
      <c r="H54" s="170">
        <f>H63</f>
        <v>28</v>
      </c>
      <c r="I54" s="170">
        <f>I63</f>
        <v>30</v>
      </c>
      <c r="J54" s="167">
        <f t="shared" si="8"/>
        <v>26747.760000000002</v>
      </c>
    </row>
    <row r="55" spans="1:10" x14ac:dyDescent="0.25">
      <c r="A55" s="161" t="s">
        <v>159</v>
      </c>
      <c r="B55" s="162" t="s">
        <v>159</v>
      </c>
      <c r="C55" s="163" t="s">
        <v>160</v>
      </c>
      <c r="D55" s="164" t="s">
        <v>104</v>
      </c>
      <c r="E55" s="165">
        <v>10.77</v>
      </c>
      <c r="F55" s="166">
        <f t="shared" si="7"/>
        <v>4907</v>
      </c>
      <c r="G55" s="166">
        <f>G27+G29+G28</f>
        <v>2351</v>
      </c>
      <c r="H55" s="166">
        <f>H27+H29+H28</f>
        <v>1290</v>
      </c>
      <c r="I55" s="166">
        <f>I27+I29+I28</f>
        <v>1266</v>
      </c>
      <c r="J55" s="167">
        <f t="shared" si="8"/>
        <v>52848.39</v>
      </c>
    </row>
    <row r="56" spans="1:10" ht="31.5" x14ac:dyDescent="0.25">
      <c r="A56" s="161" t="s">
        <v>161</v>
      </c>
      <c r="B56" s="162" t="s">
        <v>161</v>
      </c>
      <c r="C56" s="163" t="s">
        <v>162</v>
      </c>
      <c r="D56" s="164" t="s">
        <v>104</v>
      </c>
      <c r="E56" s="165">
        <v>14.7</v>
      </c>
      <c r="F56" s="166">
        <f t="shared" si="7"/>
        <v>2680</v>
      </c>
      <c r="G56" s="166">
        <f>G40+G41+G42+G43+G45</f>
        <v>710</v>
      </c>
      <c r="H56" s="166">
        <f>H40+H41+H42+H43+H45</f>
        <v>990</v>
      </c>
      <c r="I56" s="166">
        <f>I40+I41+I42+I43+I45</f>
        <v>980</v>
      </c>
      <c r="J56" s="167">
        <f t="shared" si="8"/>
        <v>39396</v>
      </c>
    </row>
    <row r="57" spans="1:10" x14ac:dyDescent="0.25">
      <c r="A57" s="161" t="s">
        <v>163</v>
      </c>
      <c r="B57" s="162" t="s">
        <v>163</v>
      </c>
      <c r="C57" s="163" t="s">
        <v>164</v>
      </c>
      <c r="D57" s="164" t="s">
        <v>104</v>
      </c>
      <c r="E57" s="165">
        <v>40.17</v>
      </c>
      <c r="F57" s="166">
        <f t="shared" si="7"/>
        <v>156</v>
      </c>
      <c r="G57" s="166">
        <f>G49+G46+G47+G48+G50</f>
        <v>80</v>
      </c>
      <c r="H57" s="166">
        <f>H49+H46+H47+H48+H50</f>
        <v>32</v>
      </c>
      <c r="I57" s="166">
        <f>I49+I46+I47+I48+I50</f>
        <v>44</v>
      </c>
      <c r="J57" s="167">
        <f t="shared" si="8"/>
        <v>6266.52</v>
      </c>
    </row>
    <row r="58" spans="1:10" ht="31.5" x14ac:dyDescent="0.25">
      <c r="A58" s="161" t="s">
        <v>165</v>
      </c>
      <c r="B58" s="162" t="s">
        <v>165</v>
      </c>
      <c r="C58" s="163" t="s">
        <v>166</v>
      </c>
      <c r="D58" s="164" t="s">
        <v>60</v>
      </c>
      <c r="E58" s="165">
        <v>2449.4</v>
      </c>
      <c r="F58" s="166">
        <f t="shared" si="7"/>
        <v>1</v>
      </c>
      <c r="G58" s="166">
        <v>1</v>
      </c>
      <c r="H58" s="170">
        <v>0</v>
      </c>
      <c r="I58" s="166">
        <v>0</v>
      </c>
      <c r="J58" s="167">
        <f t="shared" si="8"/>
        <v>2449.4</v>
      </c>
    </row>
    <row r="59" spans="1:10" x14ac:dyDescent="0.25">
      <c r="A59" s="161" t="s">
        <v>167</v>
      </c>
      <c r="B59" s="162" t="s">
        <v>167</v>
      </c>
      <c r="C59" s="163" t="s">
        <v>168</v>
      </c>
      <c r="D59" s="164" t="s">
        <v>60</v>
      </c>
      <c r="E59" s="165">
        <v>739.72</v>
      </c>
      <c r="F59" s="166">
        <f t="shared" si="7"/>
        <v>2</v>
      </c>
      <c r="G59" s="166">
        <v>2</v>
      </c>
      <c r="H59" s="170">
        <v>0</v>
      </c>
      <c r="I59" s="166">
        <v>0</v>
      </c>
      <c r="J59" s="167">
        <f t="shared" si="8"/>
        <v>1479.44</v>
      </c>
    </row>
    <row r="60" spans="1:10" x14ac:dyDescent="0.25">
      <c r="A60" s="161" t="s">
        <v>169</v>
      </c>
      <c r="B60" s="162" t="s">
        <v>169</v>
      </c>
      <c r="C60" s="163" t="s">
        <v>170</v>
      </c>
      <c r="D60" s="164" t="s">
        <v>60</v>
      </c>
      <c r="E60" s="165">
        <v>1528.43</v>
      </c>
      <c r="F60" s="166">
        <f t="shared" si="7"/>
        <v>1</v>
      </c>
      <c r="G60" s="166">
        <v>1</v>
      </c>
      <c r="H60" s="170">
        <v>0</v>
      </c>
      <c r="I60" s="166">
        <v>0</v>
      </c>
      <c r="J60" s="167">
        <f t="shared" si="8"/>
        <v>1528.43</v>
      </c>
    </row>
    <row r="61" spans="1:10" x14ac:dyDescent="0.25">
      <c r="A61" s="161" t="s">
        <v>171</v>
      </c>
      <c r="B61" s="162" t="s">
        <v>171</v>
      </c>
      <c r="C61" s="163" t="s">
        <v>172</v>
      </c>
      <c r="D61" s="164" t="s">
        <v>60</v>
      </c>
      <c r="E61" s="165">
        <v>1459.84</v>
      </c>
      <c r="F61" s="166">
        <f t="shared" si="7"/>
        <v>7</v>
      </c>
      <c r="G61" s="166">
        <f>G25</f>
        <v>3</v>
      </c>
      <c r="H61" s="166">
        <f>H25</f>
        <v>2</v>
      </c>
      <c r="I61" s="166">
        <f>I25</f>
        <v>2</v>
      </c>
      <c r="J61" s="167">
        <f t="shared" si="8"/>
        <v>10218.879999999999</v>
      </c>
    </row>
    <row r="62" spans="1:10" x14ac:dyDescent="0.25">
      <c r="A62" s="161" t="s">
        <v>173</v>
      </c>
      <c r="B62" s="162" t="s">
        <v>173</v>
      </c>
      <c r="C62" s="163" t="s">
        <v>174</v>
      </c>
      <c r="D62" s="164" t="s">
        <v>60</v>
      </c>
      <c r="E62" s="165">
        <v>11.76</v>
      </c>
      <c r="F62" s="166">
        <f t="shared" si="7"/>
        <v>133</v>
      </c>
      <c r="G62" s="166">
        <f>((G31+G33)*2+G36+G30+G32)</f>
        <v>32</v>
      </c>
      <c r="H62" s="166">
        <f>((H31+H33)*2+H36+H30+H32)</f>
        <v>46</v>
      </c>
      <c r="I62" s="166">
        <f>((I31+I33)*2+I36+I30+I32)</f>
        <v>55</v>
      </c>
      <c r="J62" s="167">
        <f t="shared" si="8"/>
        <v>1564.08</v>
      </c>
    </row>
    <row r="63" spans="1:10" x14ac:dyDescent="0.25">
      <c r="A63" s="161" t="s">
        <v>175</v>
      </c>
      <c r="B63" s="162" t="s">
        <v>175</v>
      </c>
      <c r="C63" s="163" t="s">
        <v>176</v>
      </c>
      <c r="D63" s="164" t="s">
        <v>60</v>
      </c>
      <c r="E63" s="165">
        <v>360.55</v>
      </c>
      <c r="F63" s="166">
        <f t="shared" si="7"/>
        <v>78</v>
      </c>
      <c r="G63" s="166">
        <f>G31+G32+G30+G33</f>
        <v>20</v>
      </c>
      <c r="H63" s="166">
        <f>H31+H32+H30+H33</f>
        <v>28</v>
      </c>
      <c r="I63" s="166">
        <f>I31+I32+I30+I33</f>
        <v>30</v>
      </c>
      <c r="J63" s="167">
        <f t="shared" si="8"/>
        <v>28122.9</v>
      </c>
    </row>
    <row r="64" spans="1:10" x14ac:dyDescent="0.25">
      <c r="A64" s="161" t="s">
        <v>177</v>
      </c>
      <c r="B64" s="162" t="s">
        <v>177</v>
      </c>
      <c r="C64" s="163" t="s">
        <v>178</v>
      </c>
      <c r="D64" s="164" t="s">
        <v>60</v>
      </c>
      <c r="E64" s="165">
        <v>360.55</v>
      </c>
      <c r="F64" s="170">
        <f t="shared" si="7"/>
        <v>4</v>
      </c>
      <c r="G64" s="170">
        <f>G34</f>
        <v>1</v>
      </c>
      <c r="H64" s="170">
        <f>H34</f>
        <v>3</v>
      </c>
      <c r="I64" s="170">
        <v>0</v>
      </c>
      <c r="J64" s="167">
        <f t="shared" si="8"/>
        <v>1442.2</v>
      </c>
    </row>
    <row r="65" spans="1:10" x14ac:dyDescent="0.25">
      <c r="A65" s="161" t="s">
        <v>179</v>
      </c>
      <c r="B65" s="162" t="s">
        <v>179</v>
      </c>
      <c r="C65" s="163" t="s">
        <v>180</v>
      </c>
      <c r="D65" s="164" t="s">
        <v>60</v>
      </c>
      <c r="E65" s="165">
        <v>72.5</v>
      </c>
      <c r="F65" s="166">
        <f t="shared" si="7"/>
        <v>123</v>
      </c>
      <c r="G65" s="166">
        <f>G37</f>
        <v>34</v>
      </c>
      <c r="H65" s="166">
        <f>H37</f>
        <v>46</v>
      </c>
      <c r="I65" s="166">
        <f>I37</f>
        <v>43</v>
      </c>
      <c r="J65" s="167">
        <f t="shared" si="8"/>
        <v>8917.5</v>
      </c>
    </row>
    <row r="66" spans="1:10" ht="31.5" x14ac:dyDescent="0.25">
      <c r="A66" s="161" t="s">
        <v>181</v>
      </c>
      <c r="B66" s="162" t="s">
        <v>181</v>
      </c>
      <c r="C66" s="163" t="s">
        <v>182</v>
      </c>
      <c r="D66" s="164" t="s">
        <v>60</v>
      </c>
      <c r="E66" s="165">
        <v>1081.6600000000001</v>
      </c>
      <c r="F66" s="166">
        <f t="shared" si="7"/>
        <v>7</v>
      </c>
      <c r="G66" s="170">
        <f>G10+G11</f>
        <v>7</v>
      </c>
      <c r="H66" s="170">
        <f>H10+H11</f>
        <v>0</v>
      </c>
      <c r="I66" s="166">
        <v>0</v>
      </c>
      <c r="J66" s="167">
        <f t="shared" si="8"/>
        <v>7571.6200000000008</v>
      </c>
    </row>
    <row r="67" spans="1:10" ht="31.5" x14ac:dyDescent="0.25">
      <c r="A67" s="161" t="s">
        <v>183</v>
      </c>
      <c r="B67" s="162" t="s">
        <v>183</v>
      </c>
      <c r="C67" s="163" t="s">
        <v>184</v>
      </c>
      <c r="D67" s="164" t="s">
        <v>60</v>
      </c>
      <c r="E67" s="165">
        <v>27.43</v>
      </c>
      <c r="F67" s="166">
        <f t="shared" si="7"/>
        <v>5</v>
      </c>
      <c r="G67" s="166">
        <f>G36</f>
        <v>1</v>
      </c>
      <c r="H67" s="166">
        <f>H36</f>
        <v>0</v>
      </c>
      <c r="I67" s="166">
        <v>4</v>
      </c>
      <c r="J67" s="167">
        <f t="shared" si="8"/>
        <v>137.15</v>
      </c>
    </row>
    <row r="68" spans="1:10" x14ac:dyDescent="0.25">
      <c r="A68" s="161" t="s">
        <v>185</v>
      </c>
      <c r="B68" s="162" t="s">
        <v>185</v>
      </c>
      <c r="C68" s="163" t="s">
        <v>186</v>
      </c>
      <c r="D68" s="164" t="s">
        <v>60</v>
      </c>
      <c r="E68" s="165">
        <v>146.96</v>
      </c>
      <c r="F68" s="166">
        <f t="shared" si="7"/>
        <v>133</v>
      </c>
      <c r="G68" s="166">
        <f>G62</f>
        <v>32</v>
      </c>
      <c r="H68" s="166">
        <f>H62</f>
        <v>46</v>
      </c>
      <c r="I68" s="166">
        <f>I62</f>
        <v>55</v>
      </c>
      <c r="J68" s="167">
        <f t="shared" si="8"/>
        <v>19545.68</v>
      </c>
    </row>
    <row r="69" spans="1:10" x14ac:dyDescent="0.25">
      <c r="A69" s="161" t="s">
        <v>187</v>
      </c>
      <c r="B69" s="162" t="s">
        <v>187</v>
      </c>
      <c r="C69" s="163" t="s">
        <v>188</v>
      </c>
      <c r="D69" s="164" t="s">
        <v>60</v>
      </c>
      <c r="E69" s="165">
        <v>96.02</v>
      </c>
      <c r="F69" s="166">
        <f t="shared" si="7"/>
        <v>19</v>
      </c>
      <c r="G69" s="170">
        <v>9</v>
      </c>
      <c r="H69" s="170">
        <v>6</v>
      </c>
      <c r="I69" s="170">
        <v>4</v>
      </c>
      <c r="J69" s="167">
        <f t="shared" si="8"/>
        <v>1824.3799999999999</v>
      </c>
    </row>
    <row r="70" spans="1:10" x14ac:dyDescent="0.25">
      <c r="A70" s="161" t="s">
        <v>189</v>
      </c>
      <c r="B70" s="162" t="s">
        <v>189</v>
      </c>
      <c r="C70" s="163" t="s">
        <v>190</v>
      </c>
      <c r="D70" s="164" t="s">
        <v>60</v>
      </c>
      <c r="E70" s="165">
        <v>96.02</v>
      </c>
      <c r="F70" s="166">
        <f t="shared" si="7"/>
        <v>12</v>
      </c>
      <c r="G70" s="170">
        <v>4</v>
      </c>
      <c r="H70" s="170">
        <v>4</v>
      </c>
      <c r="I70" s="170">
        <v>4</v>
      </c>
      <c r="J70" s="167">
        <f t="shared" ref="J70:J78" si="9">F70*E70</f>
        <v>1152.24</v>
      </c>
    </row>
    <row r="71" spans="1:10" x14ac:dyDescent="0.25">
      <c r="A71" s="161" t="s">
        <v>191</v>
      </c>
      <c r="B71" s="162" t="s">
        <v>191</v>
      </c>
      <c r="C71" s="168" t="s">
        <v>192</v>
      </c>
      <c r="D71" s="164" t="s">
        <v>60</v>
      </c>
      <c r="E71" s="165">
        <v>57.81</v>
      </c>
      <c r="F71" s="166">
        <f t="shared" si="7"/>
        <v>1</v>
      </c>
      <c r="G71" s="170">
        <v>0</v>
      </c>
      <c r="H71" s="170">
        <v>0</v>
      </c>
      <c r="I71" s="170">
        <v>1</v>
      </c>
      <c r="J71" s="167">
        <f t="shared" si="9"/>
        <v>57.81</v>
      </c>
    </row>
    <row r="72" spans="1:10" x14ac:dyDescent="0.25">
      <c r="A72" s="161" t="s">
        <v>193</v>
      </c>
      <c r="B72" s="162" t="s">
        <v>193</v>
      </c>
      <c r="C72" s="168" t="s">
        <v>194</v>
      </c>
      <c r="D72" s="164" t="s">
        <v>60</v>
      </c>
      <c r="E72" s="165">
        <v>57.81</v>
      </c>
      <c r="F72" s="166">
        <f t="shared" si="7"/>
        <v>1</v>
      </c>
      <c r="G72" s="170">
        <v>1</v>
      </c>
      <c r="H72" s="170">
        <v>0</v>
      </c>
      <c r="I72" s="170">
        <v>0</v>
      </c>
      <c r="J72" s="167">
        <f t="shared" si="9"/>
        <v>57.81</v>
      </c>
    </row>
    <row r="73" spans="1:10" x14ac:dyDescent="0.25">
      <c r="A73" s="161" t="s">
        <v>195</v>
      </c>
      <c r="B73" s="162" t="s">
        <v>195</v>
      </c>
      <c r="C73" s="163" t="s">
        <v>196</v>
      </c>
      <c r="D73" s="164" t="s">
        <v>60</v>
      </c>
      <c r="E73" s="165">
        <v>3282.2</v>
      </c>
      <c r="F73" s="166">
        <v>1</v>
      </c>
      <c r="G73" s="166">
        <v>0</v>
      </c>
      <c r="H73" s="166">
        <v>0</v>
      </c>
      <c r="I73" s="166">
        <v>0</v>
      </c>
      <c r="J73" s="167">
        <f t="shared" si="9"/>
        <v>3282.2</v>
      </c>
    </row>
    <row r="74" spans="1:10" x14ac:dyDescent="0.25">
      <c r="A74" s="161" t="s">
        <v>197</v>
      </c>
      <c r="B74" s="162" t="s">
        <v>197</v>
      </c>
      <c r="C74" s="163" t="s">
        <v>198</v>
      </c>
      <c r="D74" s="164" t="s">
        <v>60</v>
      </c>
      <c r="E74" s="165">
        <v>636.84</v>
      </c>
      <c r="F74" s="166">
        <f>G74+H74+I74</f>
        <v>28</v>
      </c>
      <c r="G74" s="166">
        <v>12</v>
      </c>
      <c r="H74" s="166">
        <v>8</v>
      </c>
      <c r="I74" s="166">
        <v>8</v>
      </c>
      <c r="J74" s="167">
        <f t="shared" si="9"/>
        <v>17831.52</v>
      </c>
    </row>
    <row r="75" spans="1:10" x14ac:dyDescent="0.25">
      <c r="A75" s="161" t="s">
        <v>199</v>
      </c>
      <c r="B75" s="162" t="s">
        <v>199</v>
      </c>
      <c r="C75" s="163" t="s">
        <v>200</v>
      </c>
      <c r="D75" s="164" t="s">
        <v>201</v>
      </c>
      <c r="E75" s="165">
        <v>244.94</v>
      </c>
      <c r="F75" s="166">
        <f>G75+H75+I75</f>
        <v>3</v>
      </c>
      <c r="G75" s="166">
        <v>1</v>
      </c>
      <c r="H75" s="166">
        <v>1</v>
      </c>
      <c r="I75" s="166">
        <v>1</v>
      </c>
      <c r="J75" s="167">
        <f t="shared" si="9"/>
        <v>734.81999999999994</v>
      </c>
    </row>
    <row r="76" spans="1:10" x14ac:dyDescent="0.25">
      <c r="A76" s="161" t="s">
        <v>202</v>
      </c>
      <c r="B76" s="162" t="s">
        <v>202</v>
      </c>
      <c r="C76" s="163" t="s">
        <v>203</v>
      </c>
      <c r="D76" s="164" t="s">
        <v>60</v>
      </c>
      <c r="E76" s="165">
        <v>6564.4</v>
      </c>
      <c r="F76" s="166">
        <v>1</v>
      </c>
      <c r="G76" s="166">
        <v>0</v>
      </c>
      <c r="H76" s="166">
        <v>0</v>
      </c>
      <c r="I76" s="166">
        <v>0</v>
      </c>
      <c r="J76" s="167">
        <f t="shared" si="9"/>
        <v>6564.4</v>
      </c>
    </row>
    <row r="77" spans="1:10" x14ac:dyDescent="0.25">
      <c r="A77" s="161" t="s">
        <v>204</v>
      </c>
      <c r="B77" s="162" t="s">
        <v>204</v>
      </c>
      <c r="C77" s="163" t="s">
        <v>205</v>
      </c>
      <c r="D77" s="164" t="s">
        <v>60</v>
      </c>
      <c r="E77" s="165">
        <v>12780.99</v>
      </c>
      <c r="F77" s="166">
        <v>1</v>
      </c>
      <c r="G77" s="166">
        <v>0</v>
      </c>
      <c r="H77" s="166">
        <v>0</v>
      </c>
      <c r="I77" s="166">
        <v>0</v>
      </c>
      <c r="J77" s="167">
        <f t="shared" si="9"/>
        <v>12780.99</v>
      </c>
    </row>
    <row r="78" spans="1:10" x14ac:dyDescent="0.25">
      <c r="A78" s="161" t="s">
        <v>206</v>
      </c>
      <c r="B78" s="162" t="s">
        <v>206</v>
      </c>
      <c r="C78" s="163" t="s">
        <v>207</v>
      </c>
      <c r="D78" s="164" t="s">
        <v>60</v>
      </c>
      <c r="E78" s="165">
        <v>10422.08</v>
      </c>
      <c r="F78" s="166">
        <v>1</v>
      </c>
      <c r="G78" s="166">
        <v>0</v>
      </c>
      <c r="H78" s="166">
        <v>0</v>
      </c>
      <c r="I78" s="166">
        <v>0</v>
      </c>
      <c r="J78" s="167">
        <f t="shared" si="9"/>
        <v>10422.08</v>
      </c>
    </row>
    <row r="79" spans="1:10" ht="16.5" thickBot="1" x14ac:dyDescent="0.3">
      <c r="A79" s="175"/>
      <c r="B79" s="176"/>
      <c r="C79" s="177"/>
      <c r="D79" s="177"/>
      <c r="E79" s="178"/>
      <c r="F79" s="179"/>
      <c r="G79" s="179"/>
      <c r="H79" s="179"/>
      <c r="I79" s="179"/>
      <c r="J79" s="180"/>
    </row>
    <row r="81" spans="1:11" ht="63" x14ac:dyDescent="0.25">
      <c r="A81" s="181" t="s">
        <v>208</v>
      </c>
      <c r="B81" s="182"/>
      <c r="C81" s="183" t="s">
        <v>209</v>
      </c>
      <c r="D81" s="184"/>
      <c r="E81" s="185"/>
      <c r="F81" s="186"/>
      <c r="G81" s="186"/>
      <c r="H81" s="186"/>
      <c r="I81" s="186"/>
      <c r="J81" s="187"/>
      <c r="K81" s="130"/>
    </row>
    <row r="82" spans="1:11" ht="23.25" customHeight="1" x14ac:dyDescent="0.25">
      <c r="A82" s="188"/>
      <c r="B82" s="189"/>
      <c r="C82" s="190"/>
      <c r="D82" s="191"/>
      <c r="E82" s="192"/>
      <c r="F82" s="193"/>
      <c r="G82" s="193"/>
      <c r="H82" s="193"/>
      <c r="I82" s="193"/>
      <c r="J82" s="194"/>
    </row>
  </sheetData>
  <pageMargins left="0.78749999999999998" right="0.78749999999999998" top="1.1812499999999999" bottom="0.98402780000000001" header="0.51180550000000002" footer="0.51180550000000002"/>
  <pageSetup paperSize="9" fitToHeight="0" orientation="landscape" horizontalDpi="300" verticalDpi="300" r:id="rId1"/>
  <headerFooter alignWithMargins="0">
    <oddHeader>&amp;LCentrum aktivních seniorů
SO 03 - Centrum aktivních seniorů&amp;CD-03.6 Elektroinstalace slaboproud&amp;RDPS,11/2017</oddHeader>
    <oddFooter>&amp;Rstrana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59"/>
  <sheetViews>
    <sheetView view="pageBreakPreview" zoomScaleNormal="100" zoomScaleSheetLayoutView="100" workbookViewId="0">
      <pane ySplit="3" topLeftCell="A46" activePane="bottomLeft" state="frozen"/>
      <selection pane="bottomLeft" activeCell="F47" sqref="F47"/>
    </sheetView>
  </sheetViews>
  <sheetFormatPr defaultColWidth="9.1640625" defaultRowHeight="16.5" x14ac:dyDescent="0.3"/>
  <cols>
    <col min="1" max="1" width="7.6640625" style="129" bestFit="1" customWidth="1"/>
    <col min="2" max="2" width="8.5" style="129" bestFit="1" customWidth="1"/>
    <col min="3" max="3" width="76" style="129" bestFit="1" customWidth="1"/>
    <col min="4" max="4" width="8" style="129" customWidth="1"/>
    <col min="5" max="5" width="11.33203125" style="130" customWidth="1"/>
    <col min="6" max="6" width="7.5" style="131" bestFit="1" customWidth="1"/>
    <col min="7" max="8" width="7.5" style="131" customWidth="1"/>
    <col min="9" max="9" width="8.33203125" style="131" customWidth="1"/>
    <col min="10" max="10" width="13.6640625" style="130" customWidth="1"/>
    <col min="11" max="11" width="9.33203125" customWidth="1"/>
    <col min="12" max="16384" width="9.1640625" style="129"/>
  </cols>
  <sheetData>
    <row r="1" spans="1:10" ht="45.75" customHeight="1" thickBot="1" x14ac:dyDescent="0.35">
      <c r="A1" s="195" t="s">
        <v>44</v>
      </c>
      <c r="B1" s="196" t="s">
        <v>45</v>
      </c>
      <c r="C1" s="134" t="s">
        <v>46</v>
      </c>
      <c r="D1" s="135" t="s">
        <v>47</v>
      </c>
      <c r="E1" s="136" t="s">
        <v>48</v>
      </c>
      <c r="F1" s="137" t="s">
        <v>49</v>
      </c>
      <c r="G1" s="137" t="s">
        <v>50</v>
      </c>
      <c r="H1" s="137" t="s">
        <v>51</v>
      </c>
      <c r="I1" s="137" t="s">
        <v>52</v>
      </c>
      <c r="J1" s="138" t="s">
        <v>53</v>
      </c>
    </row>
    <row r="2" spans="1:10" ht="18.600000000000001" customHeight="1" thickBot="1" x14ac:dyDescent="0.35">
      <c r="A2" s="197"/>
      <c r="B2" s="142"/>
      <c r="C2" s="141"/>
      <c r="D2" s="142"/>
      <c r="E2" s="143"/>
      <c r="F2" s="144"/>
      <c r="G2" s="145"/>
      <c r="H2" s="145"/>
      <c r="I2" s="145"/>
      <c r="J2" s="146"/>
    </row>
    <row r="3" spans="1:10" s="3" customFormat="1" thickBot="1" x14ac:dyDescent="0.3">
      <c r="A3" s="198" t="s">
        <v>210</v>
      </c>
      <c r="B3" s="150"/>
      <c r="C3" s="149" t="s">
        <v>211</v>
      </c>
      <c r="D3" s="150"/>
      <c r="E3" s="150"/>
      <c r="F3" s="151"/>
      <c r="G3" s="152"/>
      <c r="H3" s="152"/>
      <c r="I3" s="152"/>
      <c r="J3" s="153">
        <f>SUM(J5:J59)</f>
        <v>115319.86499999995</v>
      </c>
    </row>
    <row r="4" spans="1:10" s="3" customFormat="1" ht="31.5" x14ac:dyDescent="0.25">
      <c r="A4" s="199"/>
      <c r="B4" s="200"/>
      <c r="C4" s="201" t="s">
        <v>212</v>
      </c>
      <c r="D4" s="200"/>
      <c r="E4" s="200"/>
      <c r="F4" s="202"/>
      <c r="G4" s="202"/>
      <c r="H4" s="202"/>
      <c r="I4" s="202"/>
      <c r="J4" s="203"/>
    </row>
    <row r="5" spans="1:10" s="3" customFormat="1" ht="94.5" x14ac:dyDescent="0.25">
      <c r="A5" s="204" t="s">
        <v>213</v>
      </c>
      <c r="B5" s="205" t="s">
        <v>213</v>
      </c>
      <c r="C5" s="163" t="s">
        <v>214</v>
      </c>
      <c r="D5" s="164" t="s">
        <v>60</v>
      </c>
      <c r="E5" s="165">
        <v>4791.03</v>
      </c>
      <c r="F5" s="166">
        <f>G5+H5+I5</f>
        <v>1</v>
      </c>
      <c r="G5" s="166">
        <v>0</v>
      </c>
      <c r="H5" s="166">
        <v>0</v>
      </c>
      <c r="I5" s="166">
        <v>1</v>
      </c>
      <c r="J5" s="167">
        <f t="shared" ref="J5:J13" si="0">F5*E5</f>
        <v>4791.03</v>
      </c>
    </row>
    <row r="6" spans="1:10" s="3" customFormat="1" ht="31.5" x14ac:dyDescent="0.25">
      <c r="A6" s="204" t="s">
        <v>215</v>
      </c>
      <c r="B6" s="205" t="s">
        <v>215</v>
      </c>
      <c r="C6" s="163" t="s">
        <v>216</v>
      </c>
      <c r="D6" s="164" t="s">
        <v>60</v>
      </c>
      <c r="E6" s="165">
        <v>782.83</v>
      </c>
      <c r="F6" s="166">
        <f t="shared" ref="F6:F23" si="1">G6+H6+I6</f>
        <v>1</v>
      </c>
      <c r="G6" s="166">
        <v>0</v>
      </c>
      <c r="H6" s="166">
        <v>0</v>
      </c>
      <c r="I6" s="166">
        <v>1</v>
      </c>
      <c r="J6" s="167">
        <f t="shared" si="0"/>
        <v>782.83</v>
      </c>
    </row>
    <row r="7" spans="1:10" s="3" customFormat="1" ht="31.5" x14ac:dyDescent="0.25">
      <c r="A7" s="204" t="s">
        <v>217</v>
      </c>
      <c r="B7" s="205" t="s">
        <v>217</v>
      </c>
      <c r="C7" s="163" t="s">
        <v>218</v>
      </c>
      <c r="D7" s="164" t="s">
        <v>60</v>
      </c>
      <c r="E7" s="165">
        <v>480.08</v>
      </c>
      <c r="F7" s="166">
        <f t="shared" si="1"/>
        <v>1</v>
      </c>
      <c r="G7" s="166">
        <v>0</v>
      </c>
      <c r="H7" s="166">
        <v>0</v>
      </c>
      <c r="I7" s="166">
        <v>1</v>
      </c>
      <c r="J7" s="167">
        <f t="shared" si="0"/>
        <v>480.08</v>
      </c>
    </row>
    <row r="8" spans="1:10" s="3" customFormat="1" ht="34.5" customHeight="1" x14ac:dyDescent="0.25">
      <c r="A8" s="204" t="s">
        <v>219</v>
      </c>
      <c r="B8" s="205" t="s">
        <v>219</v>
      </c>
      <c r="C8" s="163" t="s">
        <v>220</v>
      </c>
      <c r="D8" s="164" t="s">
        <v>60</v>
      </c>
      <c r="E8" s="165">
        <v>2497.52</v>
      </c>
      <c r="F8" s="166">
        <f t="shared" si="1"/>
        <v>4</v>
      </c>
      <c r="G8" s="170">
        <v>0</v>
      </c>
      <c r="H8" s="166">
        <v>0</v>
      </c>
      <c r="I8" s="166">
        <v>4</v>
      </c>
      <c r="J8" s="167">
        <f t="shared" si="0"/>
        <v>9990.08</v>
      </c>
    </row>
    <row r="9" spans="1:10" s="3" customFormat="1" ht="31.5" x14ac:dyDescent="0.25">
      <c r="A9" s="204" t="s">
        <v>221</v>
      </c>
      <c r="B9" s="205" t="s">
        <v>221</v>
      </c>
      <c r="C9" s="163" t="s">
        <v>222</v>
      </c>
      <c r="D9" s="164" t="s">
        <v>60</v>
      </c>
      <c r="E9" s="165">
        <v>2037.91</v>
      </c>
      <c r="F9" s="166">
        <f t="shared" si="1"/>
        <v>1</v>
      </c>
      <c r="G9" s="166">
        <v>0</v>
      </c>
      <c r="H9" s="166">
        <v>0</v>
      </c>
      <c r="I9" s="166">
        <v>1</v>
      </c>
      <c r="J9" s="167">
        <f t="shared" si="0"/>
        <v>2037.91</v>
      </c>
    </row>
    <row r="10" spans="1:10" s="3" customFormat="1" ht="47.25" x14ac:dyDescent="0.25">
      <c r="A10" s="204" t="s">
        <v>223</v>
      </c>
      <c r="B10" s="205" t="s">
        <v>223</v>
      </c>
      <c r="C10" s="163" t="s">
        <v>224</v>
      </c>
      <c r="D10" s="164" t="s">
        <v>60</v>
      </c>
      <c r="E10" s="165">
        <v>1743.98</v>
      </c>
      <c r="F10" s="166">
        <f t="shared" si="1"/>
        <v>1</v>
      </c>
      <c r="G10" s="166">
        <v>0</v>
      </c>
      <c r="H10" s="166">
        <v>0</v>
      </c>
      <c r="I10" s="166">
        <v>1</v>
      </c>
      <c r="J10" s="167">
        <f t="shared" si="0"/>
        <v>1743.98</v>
      </c>
    </row>
    <row r="11" spans="1:10" s="3" customFormat="1" ht="31.5" x14ac:dyDescent="0.25">
      <c r="A11" s="204" t="s">
        <v>225</v>
      </c>
      <c r="B11" s="205" t="s">
        <v>225</v>
      </c>
      <c r="C11" s="168" t="s">
        <v>226</v>
      </c>
      <c r="D11" s="164" t="s">
        <v>60</v>
      </c>
      <c r="E11" s="165">
        <v>2449.4</v>
      </c>
      <c r="F11" s="166">
        <f t="shared" si="1"/>
        <v>1</v>
      </c>
      <c r="G11" s="166">
        <v>0</v>
      </c>
      <c r="H11" s="166">
        <v>0</v>
      </c>
      <c r="I11" s="166">
        <v>1</v>
      </c>
      <c r="J11" s="167">
        <f t="shared" si="0"/>
        <v>2449.4</v>
      </c>
    </row>
    <row r="12" spans="1:10" s="3" customFormat="1" ht="15.75" x14ac:dyDescent="0.25">
      <c r="A12" s="204" t="s">
        <v>227</v>
      </c>
      <c r="B12" s="205" t="s">
        <v>227</v>
      </c>
      <c r="C12" s="163" t="s">
        <v>228</v>
      </c>
      <c r="D12" s="164" t="s">
        <v>60</v>
      </c>
      <c r="E12" s="165">
        <v>1646</v>
      </c>
      <c r="F12" s="166">
        <f t="shared" si="1"/>
        <v>4</v>
      </c>
      <c r="G12" s="166">
        <v>0</v>
      </c>
      <c r="H12" s="166">
        <v>0</v>
      </c>
      <c r="I12" s="166">
        <v>4</v>
      </c>
      <c r="J12" s="167">
        <f t="shared" si="0"/>
        <v>6584</v>
      </c>
    </row>
    <row r="13" spans="1:10" s="3" customFormat="1" ht="31.5" x14ac:dyDescent="0.25">
      <c r="A13" s="204" t="s">
        <v>229</v>
      </c>
      <c r="B13" s="205" t="s">
        <v>229</v>
      </c>
      <c r="C13" s="163" t="s">
        <v>230</v>
      </c>
      <c r="D13" s="164" t="s">
        <v>60</v>
      </c>
      <c r="E13" s="165">
        <v>2743.33</v>
      </c>
      <c r="F13" s="166">
        <f t="shared" si="1"/>
        <v>1</v>
      </c>
      <c r="G13" s="166">
        <v>0</v>
      </c>
      <c r="H13" s="166">
        <v>0</v>
      </c>
      <c r="I13" s="166">
        <v>1</v>
      </c>
      <c r="J13" s="167">
        <f t="shared" si="0"/>
        <v>2743.33</v>
      </c>
    </row>
    <row r="14" spans="1:10" s="3" customFormat="1" ht="31.5" x14ac:dyDescent="0.25">
      <c r="A14" s="204" t="s">
        <v>231</v>
      </c>
      <c r="B14" s="205" t="s">
        <v>231</v>
      </c>
      <c r="C14" s="168" t="s">
        <v>232</v>
      </c>
      <c r="D14" s="164" t="s">
        <v>60</v>
      </c>
      <c r="E14" s="165">
        <v>302.75</v>
      </c>
      <c r="F14" s="166">
        <f t="shared" si="1"/>
        <v>1</v>
      </c>
      <c r="G14" s="166">
        <v>0</v>
      </c>
      <c r="H14" s="166">
        <v>0</v>
      </c>
      <c r="I14" s="166">
        <v>1</v>
      </c>
      <c r="J14" s="167">
        <f t="shared" ref="J14" si="2">F14*E14</f>
        <v>302.75</v>
      </c>
    </row>
    <row r="15" spans="1:10" s="3" customFormat="1" ht="31.5" x14ac:dyDescent="0.25">
      <c r="A15" s="204" t="s">
        <v>233</v>
      </c>
      <c r="B15" s="205" t="s">
        <v>233</v>
      </c>
      <c r="C15" s="163" t="s">
        <v>234</v>
      </c>
      <c r="D15" s="164" t="s">
        <v>60</v>
      </c>
      <c r="E15" s="165">
        <v>978.78</v>
      </c>
      <c r="F15" s="166">
        <f t="shared" si="1"/>
        <v>1</v>
      </c>
      <c r="G15" s="166">
        <v>0</v>
      </c>
      <c r="H15" s="166">
        <v>1</v>
      </c>
      <c r="I15" s="166">
        <v>0</v>
      </c>
      <c r="J15" s="167">
        <f>F15*E15</f>
        <v>978.78</v>
      </c>
    </row>
    <row r="16" spans="1:10" s="3" customFormat="1" ht="15.75" customHeight="1" x14ac:dyDescent="0.25">
      <c r="A16" s="204" t="s">
        <v>235</v>
      </c>
      <c r="B16" s="205" t="s">
        <v>235</v>
      </c>
      <c r="C16" s="163" t="s">
        <v>236</v>
      </c>
      <c r="D16" s="164" t="s">
        <v>60</v>
      </c>
      <c r="E16" s="165">
        <v>1518.63</v>
      </c>
      <c r="F16" s="166">
        <f t="shared" si="1"/>
        <v>1</v>
      </c>
      <c r="G16" s="166">
        <v>1</v>
      </c>
      <c r="H16" s="166">
        <v>0</v>
      </c>
      <c r="I16" s="166">
        <v>0</v>
      </c>
      <c r="J16" s="167">
        <f t="shared" ref="J16" si="3">F16*E16</f>
        <v>1518.63</v>
      </c>
    </row>
    <row r="17" spans="1:14" s="3" customFormat="1" ht="15.75" customHeight="1" x14ac:dyDescent="0.25">
      <c r="A17" s="204" t="s">
        <v>237</v>
      </c>
      <c r="B17" s="205" t="s">
        <v>237</v>
      </c>
      <c r="C17" s="168" t="s">
        <v>238</v>
      </c>
      <c r="D17" s="164" t="s">
        <v>60</v>
      </c>
      <c r="E17" s="165">
        <v>244.94</v>
      </c>
      <c r="F17" s="166">
        <f t="shared" si="1"/>
        <v>2</v>
      </c>
      <c r="G17" s="166">
        <v>1</v>
      </c>
      <c r="H17" s="166">
        <v>0</v>
      </c>
      <c r="I17" s="166">
        <v>1</v>
      </c>
      <c r="J17" s="167">
        <f t="shared" ref="J17:J40" si="4">F17*E17</f>
        <v>489.88</v>
      </c>
    </row>
    <row r="18" spans="1:14" s="3" customFormat="1" ht="15.75" customHeight="1" x14ac:dyDescent="0.25">
      <c r="A18" s="204" t="s">
        <v>239</v>
      </c>
      <c r="B18" s="205" t="s">
        <v>239</v>
      </c>
      <c r="C18" s="168" t="s">
        <v>240</v>
      </c>
      <c r="D18" s="164" t="s">
        <v>60</v>
      </c>
      <c r="E18" s="165">
        <v>186.15</v>
      </c>
      <c r="F18" s="166">
        <f t="shared" si="1"/>
        <v>1</v>
      </c>
      <c r="G18" s="166">
        <v>0</v>
      </c>
      <c r="H18" s="166">
        <v>1</v>
      </c>
      <c r="I18" s="166">
        <v>0</v>
      </c>
      <c r="J18" s="167">
        <f t="shared" si="4"/>
        <v>186.15</v>
      </c>
    </row>
    <row r="19" spans="1:14" s="3" customFormat="1" ht="47.25" x14ac:dyDescent="0.25">
      <c r="A19" s="204" t="s">
        <v>241</v>
      </c>
      <c r="B19" s="205" t="s">
        <v>241</v>
      </c>
      <c r="C19" s="163" t="s">
        <v>242</v>
      </c>
      <c r="D19" s="164" t="s">
        <v>60</v>
      </c>
      <c r="E19" s="165">
        <v>416.4</v>
      </c>
      <c r="F19" s="166">
        <f t="shared" si="1"/>
        <v>8</v>
      </c>
      <c r="G19" s="166">
        <v>3</v>
      </c>
      <c r="H19" s="166">
        <v>4</v>
      </c>
      <c r="I19" s="166">
        <v>1</v>
      </c>
      <c r="J19" s="167">
        <f t="shared" si="4"/>
        <v>3331.2</v>
      </c>
    </row>
    <row r="20" spans="1:14" s="3" customFormat="1" ht="47.25" x14ac:dyDescent="0.25">
      <c r="A20" s="204" t="s">
        <v>243</v>
      </c>
      <c r="B20" s="205" t="s">
        <v>243</v>
      </c>
      <c r="C20" s="163" t="s">
        <v>244</v>
      </c>
      <c r="D20" s="164" t="s">
        <v>60</v>
      </c>
      <c r="E20" s="165">
        <v>390.92</v>
      </c>
      <c r="F20" s="166">
        <f t="shared" si="1"/>
        <v>2</v>
      </c>
      <c r="G20" s="166">
        <v>0</v>
      </c>
      <c r="H20" s="166">
        <v>0</v>
      </c>
      <c r="I20" s="166">
        <v>2</v>
      </c>
      <c r="J20" s="167">
        <f t="shared" si="4"/>
        <v>781.84</v>
      </c>
    </row>
    <row r="21" spans="1:14" s="3" customFormat="1" ht="31.5" x14ac:dyDescent="0.25">
      <c r="A21" s="204" t="s">
        <v>245</v>
      </c>
      <c r="B21" s="205" t="s">
        <v>245</v>
      </c>
      <c r="C21" s="163" t="s">
        <v>246</v>
      </c>
      <c r="D21" s="164" t="s">
        <v>60</v>
      </c>
      <c r="E21" s="165">
        <v>960.17</v>
      </c>
      <c r="F21" s="166">
        <f t="shared" si="1"/>
        <v>1</v>
      </c>
      <c r="G21" s="166">
        <v>0</v>
      </c>
      <c r="H21" s="166">
        <v>0</v>
      </c>
      <c r="I21" s="166">
        <v>1</v>
      </c>
      <c r="J21" s="167">
        <f t="shared" si="4"/>
        <v>960.17</v>
      </c>
    </row>
    <row r="22" spans="1:14" s="3" customFormat="1" ht="15.75" x14ac:dyDescent="0.25">
      <c r="A22" s="204" t="s">
        <v>247</v>
      </c>
      <c r="B22" s="205" t="s">
        <v>247</v>
      </c>
      <c r="C22" s="163" t="s">
        <v>248</v>
      </c>
      <c r="D22" s="164" t="s">
        <v>60</v>
      </c>
      <c r="E22" s="165">
        <v>32.33</v>
      </c>
      <c r="F22" s="166">
        <f t="shared" si="1"/>
        <v>48</v>
      </c>
      <c r="G22" s="166">
        <v>12</v>
      </c>
      <c r="H22" s="166">
        <v>16</v>
      </c>
      <c r="I22" s="166">
        <v>20</v>
      </c>
      <c r="J22" s="167">
        <f t="shared" si="4"/>
        <v>1551.84</v>
      </c>
    </row>
    <row r="23" spans="1:14" s="3" customFormat="1" ht="15.75" x14ac:dyDescent="0.25">
      <c r="A23" s="204" t="s">
        <v>249</v>
      </c>
      <c r="B23" s="205" t="s">
        <v>249</v>
      </c>
      <c r="C23" s="168" t="s">
        <v>250</v>
      </c>
      <c r="D23" s="164" t="s">
        <v>155</v>
      </c>
      <c r="E23" s="165">
        <v>930.77</v>
      </c>
      <c r="F23" s="166">
        <f t="shared" si="1"/>
        <v>0.5</v>
      </c>
      <c r="G23" s="174">
        <v>0.2</v>
      </c>
      <c r="H23" s="174">
        <v>0.2</v>
      </c>
      <c r="I23" s="174">
        <v>0.1</v>
      </c>
      <c r="J23" s="167">
        <f t="shared" si="4"/>
        <v>465.38499999999999</v>
      </c>
    </row>
    <row r="24" spans="1:14" s="3" customFormat="1" ht="15.75" x14ac:dyDescent="0.25">
      <c r="A24" s="204" t="s">
        <v>251</v>
      </c>
      <c r="B24" s="205" t="s">
        <v>251</v>
      </c>
      <c r="C24" s="163"/>
      <c r="D24" s="164"/>
      <c r="E24" s="165"/>
      <c r="F24" s="166"/>
      <c r="G24" s="166"/>
      <c r="H24" s="206"/>
      <c r="I24" s="166"/>
      <c r="J24" s="167">
        <f t="shared" si="4"/>
        <v>0</v>
      </c>
    </row>
    <row r="25" spans="1:14" s="3" customFormat="1" ht="63" x14ac:dyDescent="0.25">
      <c r="A25" s="204" t="s">
        <v>252</v>
      </c>
      <c r="B25" s="205" t="s">
        <v>252</v>
      </c>
      <c r="C25" s="163" t="s">
        <v>253</v>
      </c>
      <c r="D25" s="164" t="s">
        <v>104</v>
      </c>
      <c r="E25" s="165">
        <v>11.76</v>
      </c>
      <c r="F25" s="166">
        <f>G25+H25+I25</f>
        <v>240</v>
      </c>
      <c r="G25" s="166">
        <v>90</v>
      </c>
      <c r="H25" s="166">
        <v>110</v>
      </c>
      <c r="I25" s="166">
        <v>40</v>
      </c>
      <c r="J25" s="167">
        <f t="shared" si="4"/>
        <v>2822.4</v>
      </c>
      <c r="L25" s="172"/>
      <c r="M25" s="172"/>
      <c r="N25" s="172"/>
    </row>
    <row r="26" spans="1:14" s="3" customFormat="1" ht="47.25" x14ac:dyDescent="0.25">
      <c r="A26" s="204" t="s">
        <v>254</v>
      </c>
      <c r="B26" s="205" t="s">
        <v>254</v>
      </c>
      <c r="C26" s="163" t="s">
        <v>255</v>
      </c>
      <c r="D26" s="164" t="s">
        <v>104</v>
      </c>
      <c r="E26" s="165">
        <v>21.55</v>
      </c>
      <c r="F26" s="166">
        <f t="shared" ref="F26:F32" si="5">G26+H26+I26</f>
        <v>45</v>
      </c>
      <c r="G26" s="170">
        <v>0</v>
      </c>
      <c r="H26" s="170">
        <v>0</v>
      </c>
      <c r="I26" s="166">
        <v>45</v>
      </c>
      <c r="J26" s="167">
        <f t="shared" si="4"/>
        <v>969.75</v>
      </c>
      <c r="L26" s="172"/>
      <c r="M26" s="172"/>
      <c r="N26" s="172"/>
    </row>
    <row r="27" spans="1:14" s="3" customFormat="1" ht="15.75" x14ac:dyDescent="0.25">
      <c r="A27" s="204" t="s">
        <v>256</v>
      </c>
      <c r="B27" s="205" t="s">
        <v>256</v>
      </c>
      <c r="C27" s="163" t="s">
        <v>257</v>
      </c>
      <c r="D27" s="164" t="s">
        <v>104</v>
      </c>
      <c r="E27" s="165">
        <v>14.7</v>
      </c>
      <c r="F27" s="166">
        <f t="shared" si="5"/>
        <v>240</v>
      </c>
      <c r="G27" s="166">
        <f>G25</f>
        <v>90</v>
      </c>
      <c r="H27" s="166">
        <f>H25</f>
        <v>110</v>
      </c>
      <c r="I27" s="166">
        <f>I25</f>
        <v>40</v>
      </c>
      <c r="J27" s="167">
        <f t="shared" si="4"/>
        <v>3528</v>
      </c>
    </row>
    <row r="28" spans="1:14" s="3" customFormat="1" ht="15.75" x14ac:dyDescent="0.25">
      <c r="A28" s="204" t="s">
        <v>258</v>
      </c>
      <c r="B28" s="205" t="s">
        <v>258</v>
      </c>
      <c r="C28" s="163" t="s">
        <v>136</v>
      </c>
      <c r="D28" s="164" t="s">
        <v>104</v>
      </c>
      <c r="E28" s="165">
        <v>18.62</v>
      </c>
      <c r="F28" s="166">
        <f t="shared" si="5"/>
        <v>20</v>
      </c>
      <c r="G28" s="166">
        <v>0</v>
      </c>
      <c r="H28" s="166">
        <v>0</v>
      </c>
      <c r="I28" s="166">
        <v>20</v>
      </c>
      <c r="J28" s="167">
        <f t="shared" si="4"/>
        <v>372.40000000000003</v>
      </c>
    </row>
    <row r="29" spans="1:14" s="3" customFormat="1" ht="15.75" x14ac:dyDescent="0.25">
      <c r="A29" s="204" t="s">
        <v>259</v>
      </c>
      <c r="B29" s="205" t="s">
        <v>259</v>
      </c>
      <c r="C29" s="163" t="s">
        <v>260</v>
      </c>
      <c r="D29" s="164" t="s">
        <v>104</v>
      </c>
      <c r="E29" s="165">
        <v>20.57</v>
      </c>
      <c r="F29" s="166">
        <f t="shared" si="5"/>
        <v>10</v>
      </c>
      <c r="G29" s="166">
        <v>0</v>
      </c>
      <c r="H29" s="166">
        <v>0</v>
      </c>
      <c r="I29" s="166">
        <v>10</v>
      </c>
      <c r="J29" s="167">
        <f t="shared" si="4"/>
        <v>205.7</v>
      </c>
    </row>
    <row r="30" spans="1:14" s="3" customFormat="1" ht="15.75" x14ac:dyDescent="0.25">
      <c r="A30" s="204" t="s">
        <v>261</v>
      </c>
      <c r="B30" s="205" t="s">
        <v>261</v>
      </c>
      <c r="C30" s="163" t="s">
        <v>262</v>
      </c>
      <c r="D30" s="164" t="s">
        <v>104</v>
      </c>
      <c r="E30" s="165">
        <v>58.79</v>
      </c>
      <c r="F30" s="166">
        <f t="shared" si="5"/>
        <v>15</v>
      </c>
      <c r="G30" s="166">
        <v>0</v>
      </c>
      <c r="H30" s="166">
        <v>0</v>
      </c>
      <c r="I30" s="166">
        <v>15</v>
      </c>
      <c r="J30" s="167">
        <f t="shared" si="4"/>
        <v>881.85</v>
      </c>
    </row>
    <row r="31" spans="1:14" s="3" customFormat="1" ht="15.75" x14ac:dyDescent="0.25">
      <c r="A31" s="204" t="s">
        <v>263</v>
      </c>
      <c r="B31" s="205" t="s">
        <v>263</v>
      </c>
      <c r="C31" s="163" t="s">
        <v>138</v>
      </c>
      <c r="D31" s="164" t="s">
        <v>104</v>
      </c>
      <c r="E31" s="165">
        <v>4.9000000000000004</v>
      </c>
      <c r="F31" s="166">
        <f t="shared" si="5"/>
        <v>270</v>
      </c>
      <c r="G31" s="166">
        <f t="shared" ref="G31:H31" si="6">G27+G28+G29</f>
        <v>90</v>
      </c>
      <c r="H31" s="166">
        <f t="shared" si="6"/>
        <v>110</v>
      </c>
      <c r="I31" s="166">
        <f>I27+I28+I29</f>
        <v>70</v>
      </c>
      <c r="J31" s="167">
        <f t="shared" si="4"/>
        <v>1323</v>
      </c>
    </row>
    <row r="32" spans="1:14" s="3" customFormat="1" ht="15.75" x14ac:dyDescent="0.25">
      <c r="A32" s="204" t="s">
        <v>264</v>
      </c>
      <c r="B32" s="205" t="s">
        <v>264</v>
      </c>
      <c r="C32" s="163" t="s">
        <v>126</v>
      </c>
      <c r="D32" s="164" t="s">
        <v>60</v>
      </c>
      <c r="E32" s="165">
        <v>8.82</v>
      </c>
      <c r="F32" s="166">
        <f t="shared" si="5"/>
        <v>8</v>
      </c>
      <c r="G32" s="166">
        <f>G19</f>
        <v>3</v>
      </c>
      <c r="H32" s="166">
        <f t="shared" ref="H32:I32" si="7">H19</f>
        <v>4</v>
      </c>
      <c r="I32" s="166">
        <f t="shared" si="7"/>
        <v>1</v>
      </c>
      <c r="J32" s="167">
        <f t="shared" si="4"/>
        <v>70.56</v>
      </c>
    </row>
    <row r="33" spans="1:10" s="3" customFormat="1" ht="15.75" x14ac:dyDescent="0.25">
      <c r="A33" s="204" t="s">
        <v>265</v>
      </c>
      <c r="B33" s="205" t="s">
        <v>265</v>
      </c>
      <c r="C33" s="163"/>
      <c r="D33" s="164"/>
      <c r="E33" s="165"/>
      <c r="F33" s="166"/>
      <c r="G33" s="166"/>
      <c r="H33" s="206"/>
      <c r="I33" s="166"/>
      <c r="J33" s="167">
        <f t="shared" si="4"/>
        <v>0</v>
      </c>
    </row>
    <row r="34" spans="1:10" s="3" customFormat="1" ht="15.75" x14ac:dyDescent="0.25">
      <c r="A34" s="204" t="s">
        <v>266</v>
      </c>
      <c r="B34" s="205" t="s">
        <v>266</v>
      </c>
      <c r="C34" s="163" t="s">
        <v>158</v>
      </c>
      <c r="D34" s="164" t="s">
        <v>60</v>
      </c>
      <c r="E34" s="165">
        <v>342.92</v>
      </c>
      <c r="F34" s="166">
        <f>G34+H34+I34</f>
        <v>18</v>
      </c>
      <c r="G34" s="166">
        <f>G5+G8+G9+G10+G18+G17+G19</f>
        <v>4</v>
      </c>
      <c r="H34" s="166">
        <f t="shared" ref="H34:I34" si="8">H5+H8+H9+H10+H18+H17+H19</f>
        <v>5</v>
      </c>
      <c r="I34" s="166">
        <f t="shared" si="8"/>
        <v>9</v>
      </c>
      <c r="J34" s="167">
        <f t="shared" si="4"/>
        <v>6172.56</v>
      </c>
    </row>
    <row r="35" spans="1:10" s="3" customFormat="1" ht="15.75" x14ac:dyDescent="0.25">
      <c r="A35" s="204" t="s">
        <v>267</v>
      </c>
      <c r="B35" s="205" t="s">
        <v>267</v>
      </c>
      <c r="C35" s="163" t="s">
        <v>268</v>
      </c>
      <c r="D35" s="164" t="s">
        <v>104</v>
      </c>
      <c r="E35" s="165">
        <v>10.78</v>
      </c>
      <c r="F35" s="166">
        <f t="shared" ref="F35:F51" si="9">G35+H35+I35</f>
        <v>285</v>
      </c>
      <c r="G35" s="166">
        <f>G25+G26</f>
        <v>90</v>
      </c>
      <c r="H35" s="166">
        <f>H25+H26</f>
        <v>110</v>
      </c>
      <c r="I35" s="166">
        <f>I25+I26</f>
        <v>85</v>
      </c>
      <c r="J35" s="167">
        <f t="shared" si="4"/>
        <v>3072.2999999999997</v>
      </c>
    </row>
    <row r="36" spans="1:10" s="3" customFormat="1" ht="15.75" x14ac:dyDescent="0.25">
      <c r="A36" s="204" t="s">
        <v>269</v>
      </c>
      <c r="B36" s="205" t="s">
        <v>269</v>
      </c>
      <c r="C36" s="163" t="s">
        <v>270</v>
      </c>
      <c r="D36" s="164" t="s">
        <v>104</v>
      </c>
      <c r="E36" s="165">
        <v>14.7</v>
      </c>
      <c r="F36" s="166">
        <f t="shared" si="9"/>
        <v>285</v>
      </c>
      <c r="G36" s="166">
        <f>G27+G29+G28+G30</f>
        <v>90</v>
      </c>
      <c r="H36" s="166">
        <f t="shared" ref="H36:I36" si="10">H27+H29+H28+H30</f>
        <v>110</v>
      </c>
      <c r="I36" s="166">
        <f t="shared" si="10"/>
        <v>85</v>
      </c>
      <c r="J36" s="167">
        <f t="shared" si="4"/>
        <v>4189.5</v>
      </c>
    </row>
    <row r="37" spans="1:10" s="3" customFormat="1" ht="31.5" x14ac:dyDescent="0.25">
      <c r="A37" s="204" t="s">
        <v>271</v>
      </c>
      <c r="B37" s="205" t="s">
        <v>271</v>
      </c>
      <c r="C37" s="163" t="s">
        <v>272</v>
      </c>
      <c r="D37" s="164" t="s">
        <v>60</v>
      </c>
      <c r="E37" s="165">
        <v>244.94</v>
      </c>
      <c r="F37" s="166">
        <f t="shared" si="9"/>
        <v>8</v>
      </c>
      <c r="G37" s="166">
        <f>G19</f>
        <v>3</v>
      </c>
      <c r="H37" s="166">
        <f t="shared" ref="H37:I37" si="11">H19</f>
        <v>4</v>
      </c>
      <c r="I37" s="166">
        <f t="shared" si="11"/>
        <v>1</v>
      </c>
      <c r="J37" s="167">
        <f t="shared" si="4"/>
        <v>1959.52</v>
      </c>
    </row>
    <row r="38" spans="1:10" s="3" customFormat="1" ht="15.75" x14ac:dyDescent="0.25">
      <c r="A38" s="204" t="s">
        <v>273</v>
      </c>
      <c r="B38" s="205" t="s">
        <v>273</v>
      </c>
      <c r="C38" s="163" t="s">
        <v>274</v>
      </c>
      <c r="D38" s="164" t="s">
        <v>60</v>
      </c>
      <c r="E38" s="165">
        <v>244.94</v>
      </c>
      <c r="F38" s="166">
        <f t="shared" si="9"/>
        <v>3</v>
      </c>
      <c r="G38" s="166">
        <f>G18+G17</f>
        <v>1</v>
      </c>
      <c r="H38" s="166">
        <f t="shared" ref="H38:I38" si="12">H18+H17</f>
        <v>1</v>
      </c>
      <c r="I38" s="166">
        <f t="shared" si="12"/>
        <v>1</v>
      </c>
      <c r="J38" s="167">
        <f t="shared" si="4"/>
        <v>734.81999999999994</v>
      </c>
    </row>
    <row r="39" spans="1:10" s="3" customFormat="1" ht="31.5" x14ac:dyDescent="0.25">
      <c r="A39" s="204" t="s">
        <v>275</v>
      </c>
      <c r="B39" s="205" t="s">
        <v>275</v>
      </c>
      <c r="C39" s="163" t="s">
        <v>276</v>
      </c>
      <c r="D39" s="164" t="s">
        <v>60</v>
      </c>
      <c r="E39" s="165">
        <v>470.29</v>
      </c>
      <c r="F39" s="166">
        <f t="shared" si="9"/>
        <v>1</v>
      </c>
      <c r="G39" s="166">
        <f>G8</f>
        <v>0</v>
      </c>
      <c r="H39" s="166">
        <f>H8</f>
        <v>0</v>
      </c>
      <c r="I39" s="166">
        <v>1</v>
      </c>
      <c r="J39" s="167">
        <f t="shared" si="4"/>
        <v>470.29</v>
      </c>
    </row>
    <row r="40" spans="1:10" s="3" customFormat="1" ht="15.75" x14ac:dyDescent="0.25">
      <c r="A40" s="204" t="s">
        <v>277</v>
      </c>
      <c r="B40" s="205" t="s">
        <v>277</v>
      </c>
      <c r="C40" s="163" t="s">
        <v>278</v>
      </c>
      <c r="D40" s="164" t="s">
        <v>60</v>
      </c>
      <c r="E40" s="165">
        <v>78.38</v>
      </c>
      <c r="F40" s="166">
        <f t="shared" si="9"/>
        <v>8</v>
      </c>
      <c r="G40" s="166">
        <f>G37</f>
        <v>3</v>
      </c>
      <c r="H40" s="166">
        <f>H37</f>
        <v>4</v>
      </c>
      <c r="I40" s="166">
        <f>I37</f>
        <v>1</v>
      </c>
      <c r="J40" s="167">
        <f t="shared" si="4"/>
        <v>627.04</v>
      </c>
    </row>
    <row r="41" spans="1:10" s="3" customFormat="1" ht="15.75" x14ac:dyDescent="0.25">
      <c r="A41" s="204" t="s">
        <v>279</v>
      </c>
      <c r="B41" s="205" t="s">
        <v>279</v>
      </c>
      <c r="C41" s="163" t="s">
        <v>280</v>
      </c>
      <c r="D41" s="164" t="s">
        <v>60</v>
      </c>
      <c r="E41" s="165">
        <v>440.89</v>
      </c>
      <c r="F41" s="166">
        <f t="shared" si="9"/>
        <v>4</v>
      </c>
      <c r="G41" s="166">
        <v>0</v>
      </c>
      <c r="H41" s="166">
        <v>0</v>
      </c>
      <c r="I41" s="166">
        <v>4</v>
      </c>
      <c r="J41" s="167">
        <f t="shared" ref="J41:J54" si="13">F41*E41</f>
        <v>1763.56</v>
      </c>
    </row>
    <row r="42" spans="1:10" s="3" customFormat="1" ht="15.75" x14ac:dyDescent="0.25">
      <c r="A42" s="204" t="s">
        <v>281</v>
      </c>
      <c r="B42" s="205" t="s">
        <v>281</v>
      </c>
      <c r="C42" s="163" t="s">
        <v>282</v>
      </c>
      <c r="D42" s="164" t="s">
        <v>60</v>
      </c>
      <c r="E42" s="165">
        <v>244.94</v>
      </c>
      <c r="F42" s="166">
        <f t="shared" si="9"/>
        <v>2</v>
      </c>
      <c r="G42" s="166">
        <v>0</v>
      </c>
      <c r="H42" s="166">
        <v>0</v>
      </c>
      <c r="I42" s="166">
        <v>2</v>
      </c>
      <c r="J42" s="167">
        <f t="shared" si="13"/>
        <v>489.88</v>
      </c>
    </row>
    <row r="43" spans="1:10" s="3" customFormat="1" ht="15.75" x14ac:dyDescent="0.25">
      <c r="A43" s="204" t="s">
        <v>283</v>
      </c>
      <c r="B43" s="205" t="s">
        <v>283</v>
      </c>
      <c r="C43" s="163" t="s">
        <v>284</v>
      </c>
      <c r="D43" s="164" t="s">
        <v>60</v>
      </c>
      <c r="E43" s="165">
        <v>1910.53</v>
      </c>
      <c r="F43" s="166">
        <f t="shared" si="9"/>
        <v>3</v>
      </c>
      <c r="G43" s="166">
        <f>G13+G15+G16</f>
        <v>1</v>
      </c>
      <c r="H43" s="166">
        <f>H13+H15+H16</f>
        <v>1</v>
      </c>
      <c r="I43" s="166">
        <f>I13+I15+I16</f>
        <v>1</v>
      </c>
      <c r="J43" s="167">
        <f t="shared" si="13"/>
        <v>5731.59</v>
      </c>
    </row>
    <row r="44" spans="1:10" s="3" customFormat="1" ht="15.75" customHeight="1" x14ac:dyDescent="0.25">
      <c r="A44" s="204" t="s">
        <v>285</v>
      </c>
      <c r="B44" s="205" t="s">
        <v>285</v>
      </c>
      <c r="C44" s="163" t="s">
        <v>286</v>
      </c>
      <c r="D44" s="164" t="s">
        <v>60</v>
      </c>
      <c r="E44" s="165">
        <v>538.87</v>
      </c>
      <c r="F44" s="166">
        <f t="shared" si="9"/>
        <v>4</v>
      </c>
      <c r="G44" s="166">
        <f>G12</f>
        <v>0</v>
      </c>
      <c r="H44" s="166">
        <f>H12</f>
        <v>0</v>
      </c>
      <c r="I44" s="166">
        <f>I12</f>
        <v>4</v>
      </c>
      <c r="J44" s="167">
        <f t="shared" si="13"/>
        <v>2155.48</v>
      </c>
    </row>
    <row r="45" spans="1:10" s="3" customFormat="1" ht="15.75" x14ac:dyDescent="0.25">
      <c r="A45" s="204" t="s">
        <v>287</v>
      </c>
      <c r="B45" s="205" t="s">
        <v>287</v>
      </c>
      <c r="C45" s="163" t="s">
        <v>288</v>
      </c>
      <c r="D45" s="164" t="s">
        <v>60</v>
      </c>
      <c r="E45" s="165">
        <v>440.89</v>
      </c>
      <c r="F45" s="166">
        <f t="shared" si="9"/>
        <v>2</v>
      </c>
      <c r="G45" s="166">
        <v>0</v>
      </c>
      <c r="H45" s="166">
        <v>0</v>
      </c>
      <c r="I45" s="166">
        <v>2</v>
      </c>
      <c r="J45" s="167">
        <f t="shared" si="13"/>
        <v>881.78</v>
      </c>
    </row>
    <row r="46" spans="1:10" s="3" customFormat="1" ht="15.75" x14ac:dyDescent="0.25">
      <c r="A46" s="204" t="s">
        <v>289</v>
      </c>
      <c r="B46" s="205" t="s">
        <v>289</v>
      </c>
      <c r="C46" s="163" t="s">
        <v>290</v>
      </c>
      <c r="D46" s="164" t="s">
        <v>60</v>
      </c>
      <c r="E46" s="165">
        <v>2449.4</v>
      </c>
      <c r="F46" s="166">
        <f t="shared" si="9"/>
        <v>1</v>
      </c>
      <c r="G46" s="166">
        <v>0</v>
      </c>
      <c r="H46" s="166">
        <v>0</v>
      </c>
      <c r="I46" s="166">
        <v>1</v>
      </c>
      <c r="J46" s="167">
        <f t="shared" si="13"/>
        <v>2449.4</v>
      </c>
    </row>
    <row r="47" spans="1:10" s="3" customFormat="1" ht="31.5" x14ac:dyDescent="0.25">
      <c r="A47" s="204" t="s">
        <v>291</v>
      </c>
      <c r="B47" s="205" t="s">
        <v>291</v>
      </c>
      <c r="C47" s="163" t="s">
        <v>292</v>
      </c>
      <c r="D47" s="164" t="s">
        <v>60</v>
      </c>
      <c r="E47" s="165">
        <v>440.89</v>
      </c>
      <c r="F47" s="166">
        <f t="shared" si="9"/>
        <v>4</v>
      </c>
      <c r="G47" s="166">
        <f>G8</f>
        <v>0</v>
      </c>
      <c r="H47" s="166">
        <f>H8</f>
        <v>0</v>
      </c>
      <c r="I47" s="166">
        <f>I8</f>
        <v>4</v>
      </c>
      <c r="J47" s="167">
        <f t="shared" si="13"/>
        <v>1763.56</v>
      </c>
    </row>
    <row r="48" spans="1:10" s="3" customFormat="1" ht="31.5" x14ac:dyDescent="0.25">
      <c r="A48" s="204" t="s">
        <v>293</v>
      </c>
      <c r="B48" s="205" t="s">
        <v>293</v>
      </c>
      <c r="C48" s="163" t="s">
        <v>294</v>
      </c>
      <c r="D48" s="164" t="s">
        <v>60</v>
      </c>
      <c r="E48" s="165">
        <v>538.87</v>
      </c>
      <c r="F48" s="166">
        <f t="shared" si="9"/>
        <v>1</v>
      </c>
      <c r="G48" s="166">
        <v>0</v>
      </c>
      <c r="H48" s="166">
        <v>0</v>
      </c>
      <c r="I48" s="166">
        <v>1</v>
      </c>
      <c r="J48" s="167">
        <f t="shared" si="13"/>
        <v>538.87</v>
      </c>
    </row>
    <row r="49" spans="1:10" s="3" customFormat="1" ht="31.5" x14ac:dyDescent="0.25">
      <c r="A49" s="204" t="s">
        <v>295</v>
      </c>
      <c r="B49" s="205" t="s">
        <v>295</v>
      </c>
      <c r="C49" s="163" t="s">
        <v>296</v>
      </c>
      <c r="D49" s="164" t="s">
        <v>60</v>
      </c>
      <c r="E49" s="165">
        <v>1518.63</v>
      </c>
      <c r="F49" s="166">
        <f t="shared" si="9"/>
        <v>1</v>
      </c>
      <c r="G49" s="166">
        <v>0</v>
      </c>
      <c r="H49" s="166">
        <v>0</v>
      </c>
      <c r="I49" s="166">
        <v>1</v>
      </c>
      <c r="J49" s="167">
        <f t="shared" si="13"/>
        <v>1518.63</v>
      </c>
    </row>
    <row r="50" spans="1:10" s="3" customFormat="1" ht="15.75" x14ac:dyDescent="0.25">
      <c r="A50" s="204" t="s">
        <v>297</v>
      </c>
      <c r="B50" s="205" t="s">
        <v>297</v>
      </c>
      <c r="C50" s="168" t="s">
        <v>188</v>
      </c>
      <c r="D50" s="164" t="s">
        <v>60</v>
      </c>
      <c r="E50" s="165">
        <v>96.02</v>
      </c>
      <c r="F50" s="170">
        <f t="shared" si="9"/>
        <v>15</v>
      </c>
      <c r="G50" s="170">
        <v>6</v>
      </c>
      <c r="H50" s="170">
        <v>7</v>
      </c>
      <c r="I50" s="170">
        <v>2</v>
      </c>
      <c r="J50" s="167">
        <f t="shared" si="13"/>
        <v>1440.3</v>
      </c>
    </row>
    <row r="51" spans="1:10" s="3" customFormat="1" ht="15.75" x14ac:dyDescent="0.25">
      <c r="A51" s="204" t="s">
        <v>298</v>
      </c>
      <c r="B51" s="205" t="s">
        <v>298</v>
      </c>
      <c r="C51" s="168" t="s">
        <v>192</v>
      </c>
      <c r="D51" s="164" t="s">
        <v>60</v>
      </c>
      <c r="E51" s="165">
        <v>57.81</v>
      </c>
      <c r="F51" s="170">
        <f t="shared" si="9"/>
        <v>1</v>
      </c>
      <c r="G51" s="170">
        <v>0</v>
      </c>
      <c r="H51" s="170">
        <v>0</v>
      </c>
      <c r="I51" s="170">
        <v>1</v>
      </c>
      <c r="J51" s="167">
        <f t="shared" si="13"/>
        <v>57.81</v>
      </c>
    </row>
    <row r="52" spans="1:10" s="3" customFormat="1" ht="31.5" x14ac:dyDescent="0.25">
      <c r="A52" s="204" t="s">
        <v>299</v>
      </c>
      <c r="B52" s="205" t="s">
        <v>299</v>
      </c>
      <c r="C52" s="163" t="s">
        <v>300</v>
      </c>
      <c r="D52" s="164" t="s">
        <v>201</v>
      </c>
      <c r="E52" s="165">
        <v>2498.39</v>
      </c>
      <c r="F52" s="166">
        <v>1</v>
      </c>
      <c r="G52" s="166">
        <v>0</v>
      </c>
      <c r="H52" s="166">
        <v>0</v>
      </c>
      <c r="I52" s="166">
        <v>0</v>
      </c>
      <c r="J52" s="167">
        <f t="shared" si="13"/>
        <v>2498.39</v>
      </c>
    </row>
    <row r="53" spans="1:10" s="3" customFormat="1" ht="31.5" x14ac:dyDescent="0.25">
      <c r="A53" s="204" t="s">
        <v>301</v>
      </c>
      <c r="B53" s="205" t="s">
        <v>301</v>
      </c>
      <c r="C53" s="163" t="s">
        <v>302</v>
      </c>
      <c r="D53" s="164" t="s">
        <v>60</v>
      </c>
      <c r="E53" s="165">
        <v>3478.15</v>
      </c>
      <c r="F53" s="166">
        <f>G53+H53+I53</f>
        <v>1</v>
      </c>
      <c r="G53" s="166">
        <v>1</v>
      </c>
      <c r="H53" s="166">
        <v>0</v>
      </c>
      <c r="I53" s="166">
        <v>0</v>
      </c>
      <c r="J53" s="167">
        <f t="shared" si="13"/>
        <v>3478.15</v>
      </c>
    </row>
    <row r="54" spans="1:10" s="3" customFormat="1" ht="15.75" x14ac:dyDescent="0.25">
      <c r="A54" s="204" t="s">
        <v>303</v>
      </c>
      <c r="B54" s="205" t="s">
        <v>303</v>
      </c>
      <c r="C54" s="163" t="s">
        <v>200</v>
      </c>
      <c r="D54" s="164" t="s">
        <v>60</v>
      </c>
      <c r="E54" s="165">
        <v>244.94</v>
      </c>
      <c r="F54" s="166">
        <f t="shared" ref="F54:F55" si="14">G54+H54+I54</f>
        <v>32</v>
      </c>
      <c r="G54" s="166">
        <v>8</v>
      </c>
      <c r="H54" s="166">
        <v>8</v>
      </c>
      <c r="I54" s="166">
        <v>16</v>
      </c>
      <c r="J54" s="167">
        <f t="shared" si="13"/>
        <v>7838.08</v>
      </c>
    </row>
    <row r="55" spans="1:10" s="3" customFormat="1" ht="47.25" x14ac:dyDescent="0.25">
      <c r="A55" s="204" t="s">
        <v>304</v>
      </c>
      <c r="B55" s="205" t="s">
        <v>304</v>
      </c>
      <c r="C55" s="163" t="s">
        <v>305</v>
      </c>
      <c r="D55" s="164" t="s">
        <v>306</v>
      </c>
      <c r="E55" s="165">
        <v>440.89</v>
      </c>
      <c r="F55" s="166">
        <f t="shared" si="14"/>
        <v>10</v>
      </c>
      <c r="G55" s="166">
        <v>0</v>
      </c>
      <c r="H55" s="207">
        <v>0</v>
      </c>
      <c r="I55" s="166">
        <v>10</v>
      </c>
      <c r="J55" s="167">
        <f>F55*E55</f>
        <v>4408.8999999999996</v>
      </c>
    </row>
    <row r="56" spans="1:10" s="3" customFormat="1" ht="15.75" x14ac:dyDescent="0.25">
      <c r="A56" s="204" t="s">
        <v>307</v>
      </c>
      <c r="B56" s="205" t="s">
        <v>307</v>
      </c>
      <c r="C56" s="163" t="s">
        <v>308</v>
      </c>
      <c r="D56" s="164" t="s">
        <v>60</v>
      </c>
      <c r="E56" s="165">
        <v>3527.14</v>
      </c>
      <c r="F56" s="166">
        <v>1</v>
      </c>
      <c r="G56" s="166">
        <v>0</v>
      </c>
      <c r="H56" s="166">
        <v>0</v>
      </c>
      <c r="I56" s="166">
        <v>0</v>
      </c>
      <c r="J56" s="167">
        <f>F56*E56</f>
        <v>3527.14</v>
      </c>
    </row>
    <row r="57" spans="1:10" s="3" customFormat="1" ht="15.75" x14ac:dyDescent="0.25">
      <c r="A57" s="204" t="s">
        <v>309</v>
      </c>
      <c r="B57" s="205" t="s">
        <v>309</v>
      </c>
      <c r="C57" s="163" t="s">
        <v>205</v>
      </c>
      <c r="D57" s="164" t="s">
        <v>60</v>
      </c>
      <c r="E57" s="165">
        <v>3099.96</v>
      </c>
      <c r="F57" s="166">
        <v>1</v>
      </c>
      <c r="G57" s="166">
        <v>0</v>
      </c>
      <c r="H57" s="166">
        <v>0</v>
      </c>
      <c r="I57" s="166">
        <v>0</v>
      </c>
      <c r="J57" s="167">
        <f>F57*E57</f>
        <v>3099.96</v>
      </c>
    </row>
    <row r="58" spans="1:10" s="3" customFormat="1" ht="15.75" x14ac:dyDescent="0.25">
      <c r="A58" s="204" t="s">
        <v>310</v>
      </c>
      <c r="B58" s="205" t="s">
        <v>310</v>
      </c>
      <c r="C58" s="163" t="s">
        <v>207</v>
      </c>
      <c r="D58" s="164" t="s">
        <v>60</v>
      </c>
      <c r="E58" s="165">
        <v>2109.4299999999998</v>
      </c>
      <c r="F58" s="166">
        <v>1</v>
      </c>
      <c r="G58" s="166">
        <v>0</v>
      </c>
      <c r="H58" s="166">
        <v>0</v>
      </c>
      <c r="I58" s="166">
        <v>0</v>
      </c>
      <c r="J58" s="167">
        <f>F58*E58</f>
        <v>2109.4299999999998</v>
      </c>
    </row>
    <row r="59" spans="1:10" s="3" customFormat="1" thickBot="1" x14ac:dyDescent="0.3">
      <c r="A59" s="208"/>
      <c r="B59" s="209"/>
      <c r="C59" s="210"/>
      <c r="D59" s="211"/>
      <c r="E59" s="212"/>
      <c r="F59" s="213"/>
      <c r="G59" s="213"/>
      <c r="H59" s="213"/>
      <c r="I59" s="213"/>
      <c r="J59" s="214"/>
    </row>
  </sheetData>
  <pageMargins left="0.78749999999999998" right="0.78749999999999998" top="1.1812499999999999" bottom="0.98402780000000001" header="0.51180550000000002" footer="0.51180550000000002"/>
  <pageSetup paperSize="9" fitToHeight="0" orientation="landscape" horizontalDpi="300" verticalDpi="300" r:id="rId1"/>
  <headerFooter alignWithMargins="0">
    <oddHeader>&amp;LCentrum aktivních seniorů
SO 03 - Centrum aktivních seniorů&amp;CD-03.6 Elektroinstalace slaboproud&amp;RDPS,11/2017</oddHeader>
    <oddFooter>&amp;Rstrana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359"/>
  <sheetViews>
    <sheetView view="pageBreakPreview" zoomScaleNormal="100" zoomScaleSheetLayoutView="100" workbookViewId="0">
      <pane ySplit="3" topLeftCell="A35" activePane="bottomLeft" state="frozen"/>
      <selection pane="bottomLeft" activeCell="F48" sqref="F48"/>
    </sheetView>
  </sheetViews>
  <sheetFormatPr defaultColWidth="9.1640625" defaultRowHeight="15.75" x14ac:dyDescent="0.25"/>
  <cols>
    <col min="1" max="1" width="7.6640625" style="129" bestFit="1" customWidth="1"/>
    <col min="2" max="2" width="8.5" style="129" bestFit="1" customWidth="1"/>
    <col min="3" max="3" width="76" style="129" bestFit="1" customWidth="1"/>
    <col min="4" max="4" width="8" style="129" customWidth="1"/>
    <col min="5" max="5" width="11.1640625" style="130" customWidth="1"/>
    <col min="6" max="6" width="8.1640625" style="131" customWidth="1"/>
    <col min="7" max="7" width="9.5" style="131" customWidth="1"/>
    <col min="8" max="9" width="8.6640625" style="131" customWidth="1"/>
    <col min="10" max="10" width="13" style="130" customWidth="1"/>
    <col min="11" max="16384" width="9.1640625" style="129"/>
  </cols>
  <sheetData>
    <row r="1" spans="1:10" ht="48" thickBot="1" x14ac:dyDescent="0.3">
      <c r="A1" s="195" t="s">
        <v>44</v>
      </c>
      <c r="B1" s="196" t="s">
        <v>45</v>
      </c>
      <c r="C1" s="134" t="s">
        <v>46</v>
      </c>
      <c r="D1" s="135" t="s">
        <v>47</v>
      </c>
      <c r="E1" s="136" t="s">
        <v>48</v>
      </c>
      <c r="F1" s="137" t="s">
        <v>49</v>
      </c>
      <c r="G1" s="137" t="s">
        <v>311</v>
      </c>
      <c r="H1" s="137" t="s">
        <v>312</v>
      </c>
      <c r="I1" s="137" t="s">
        <v>313</v>
      </c>
      <c r="J1" s="138" t="s">
        <v>53</v>
      </c>
    </row>
    <row r="2" spans="1:10" ht="18.600000000000001" customHeight="1" thickBot="1" x14ac:dyDescent="0.3">
      <c r="A2" s="197"/>
      <c r="B2" s="142"/>
      <c r="C2" s="141"/>
      <c r="D2" s="142"/>
      <c r="E2" s="143"/>
      <c r="F2" s="144"/>
      <c r="G2" s="144"/>
      <c r="H2" s="145"/>
      <c r="I2" s="145"/>
      <c r="J2" s="146"/>
    </row>
    <row r="3" spans="1:10" s="3" customFormat="1" ht="16.5" thickBot="1" x14ac:dyDescent="0.3">
      <c r="A3" s="215" t="s">
        <v>314</v>
      </c>
      <c r="B3" s="150"/>
      <c r="C3" s="149" t="s">
        <v>315</v>
      </c>
      <c r="D3" s="150"/>
      <c r="E3" s="150"/>
      <c r="F3" s="151"/>
      <c r="G3" s="151"/>
      <c r="H3" s="152"/>
      <c r="I3" s="152"/>
      <c r="J3" s="153">
        <f>SUM(J4:J68)</f>
        <v>400740.98900000012</v>
      </c>
    </row>
    <row r="4" spans="1:10" s="3" customFormat="1" ht="31.5" customHeight="1" x14ac:dyDescent="0.25">
      <c r="A4" s="216" t="s">
        <v>316</v>
      </c>
      <c r="B4" s="217" t="s">
        <v>316</v>
      </c>
      <c r="C4" s="218" t="s">
        <v>317</v>
      </c>
      <c r="D4" s="157" t="s">
        <v>60</v>
      </c>
      <c r="E4" s="219">
        <v>16390.43</v>
      </c>
      <c r="F4" s="159">
        <f>SUM(G4:I4)</f>
        <v>1</v>
      </c>
      <c r="G4" s="159">
        <v>1</v>
      </c>
      <c r="H4" s="159">
        <v>0</v>
      </c>
      <c r="I4" s="159">
        <v>0</v>
      </c>
      <c r="J4" s="160">
        <f t="shared" ref="J4:J20" si="0">F4*E4</f>
        <v>16390.43</v>
      </c>
    </row>
    <row r="5" spans="1:10" s="3" customFormat="1" ht="32.25" customHeight="1" x14ac:dyDescent="0.25">
      <c r="A5" s="204" t="s">
        <v>318</v>
      </c>
      <c r="B5" s="205" t="s">
        <v>318</v>
      </c>
      <c r="C5" s="163" t="s">
        <v>319</v>
      </c>
      <c r="D5" s="164" t="s">
        <v>60</v>
      </c>
      <c r="E5" s="220">
        <v>7434.43</v>
      </c>
      <c r="F5" s="166">
        <f t="shared" ref="F5:F26" si="1">SUM(G5:I5)</f>
        <v>1</v>
      </c>
      <c r="G5" s="166">
        <v>1</v>
      </c>
      <c r="H5" s="166">
        <v>0</v>
      </c>
      <c r="I5" s="166">
        <v>0</v>
      </c>
      <c r="J5" s="167">
        <f t="shared" ref="J5" si="2">F5*E5</f>
        <v>7434.43</v>
      </c>
    </row>
    <row r="6" spans="1:10" s="3" customFormat="1" ht="34.5" customHeight="1" x14ac:dyDescent="0.25">
      <c r="A6" s="204" t="s">
        <v>320</v>
      </c>
      <c r="B6" s="205" t="s">
        <v>320</v>
      </c>
      <c r="C6" s="163" t="s">
        <v>321</v>
      </c>
      <c r="D6" s="164" t="s">
        <v>60</v>
      </c>
      <c r="E6" s="220">
        <v>9718.25</v>
      </c>
      <c r="F6" s="166">
        <f t="shared" si="1"/>
        <v>1</v>
      </c>
      <c r="G6" s="166">
        <v>1</v>
      </c>
      <c r="H6" s="166">
        <v>0</v>
      </c>
      <c r="I6" s="166">
        <v>0</v>
      </c>
      <c r="J6" s="167">
        <f t="shared" ref="J6:J9" si="3">F6*E6</f>
        <v>9718.25</v>
      </c>
    </row>
    <row r="7" spans="1:10" s="3" customFormat="1" ht="15.75" customHeight="1" x14ac:dyDescent="0.25">
      <c r="A7" s="204" t="s">
        <v>322</v>
      </c>
      <c r="B7" s="205" t="s">
        <v>322</v>
      </c>
      <c r="C7" s="163" t="s">
        <v>323</v>
      </c>
      <c r="D7" s="164" t="s">
        <v>60</v>
      </c>
      <c r="E7" s="220">
        <v>1165.92</v>
      </c>
      <c r="F7" s="166">
        <f t="shared" si="1"/>
        <v>1</v>
      </c>
      <c r="G7" s="166">
        <v>1</v>
      </c>
      <c r="H7" s="166">
        <v>0</v>
      </c>
      <c r="I7" s="166">
        <v>0</v>
      </c>
      <c r="J7" s="167">
        <f t="shared" si="3"/>
        <v>1165.92</v>
      </c>
    </row>
    <row r="8" spans="1:10" s="3" customFormat="1" ht="47.25" customHeight="1" x14ac:dyDescent="0.25">
      <c r="A8" s="204" t="s">
        <v>324</v>
      </c>
      <c r="B8" s="205" t="s">
        <v>324</v>
      </c>
      <c r="C8" s="163" t="s">
        <v>325</v>
      </c>
      <c r="D8" s="164" t="s">
        <v>60</v>
      </c>
      <c r="E8" s="220">
        <v>8199.6200000000008</v>
      </c>
      <c r="F8" s="166">
        <f t="shared" si="1"/>
        <v>1</v>
      </c>
      <c r="G8" s="166">
        <v>1</v>
      </c>
      <c r="H8" s="166">
        <v>0</v>
      </c>
      <c r="I8" s="166">
        <v>0</v>
      </c>
      <c r="J8" s="167">
        <f t="shared" si="3"/>
        <v>8199.6200000000008</v>
      </c>
    </row>
    <row r="9" spans="1:10" s="3" customFormat="1" ht="15.75" customHeight="1" x14ac:dyDescent="0.25">
      <c r="A9" s="204" t="s">
        <v>326</v>
      </c>
      <c r="B9" s="205" t="s">
        <v>326</v>
      </c>
      <c r="C9" s="163" t="s">
        <v>327</v>
      </c>
      <c r="D9" s="164" t="s">
        <v>60</v>
      </c>
      <c r="E9" s="220">
        <v>1713.6</v>
      </c>
      <c r="F9" s="166">
        <f t="shared" si="1"/>
        <v>1</v>
      </c>
      <c r="G9" s="166">
        <v>1</v>
      </c>
      <c r="H9" s="166">
        <v>0</v>
      </c>
      <c r="I9" s="166">
        <v>0</v>
      </c>
      <c r="J9" s="167">
        <f t="shared" si="3"/>
        <v>1713.6</v>
      </c>
    </row>
    <row r="10" spans="1:10" s="3" customFormat="1" ht="51" customHeight="1" x14ac:dyDescent="0.25">
      <c r="A10" s="204" t="s">
        <v>328</v>
      </c>
      <c r="B10" s="205" t="s">
        <v>328</v>
      </c>
      <c r="C10" s="163" t="s">
        <v>329</v>
      </c>
      <c r="D10" s="164" t="s">
        <v>60</v>
      </c>
      <c r="E10" s="220">
        <v>7752.85</v>
      </c>
      <c r="F10" s="166">
        <f t="shared" si="1"/>
        <v>1</v>
      </c>
      <c r="G10" s="166">
        <v>1</v>
      </c>
      <c r="H10" s="166">
        <v>0</v>
      </c>
      <c r="I10" s="166">
        <v>0</v>
      </c>
      <c r="J10" s="167">
        <f t="shared" ref="J10" si="4">F10*E10</f>
        <v>7752.85</v>
      </c>
    </row>
    <row r="11" spans="1:10" s="3" customFormat="1" ht="15.75" customHeight="1" x14ac:dyDescent="0.25">
      <c r="A11" s="204" t="s">
        <v>330</v>
      </c>
      <c r="B11" s="205" t="s">
        <v>330</v>
      </c>
      <c r="C11" s="163" t="s">
        <v>331</v>
      </c>
      <c r="D11" s="164" t="s">
        <v>60</v>
      </c>
      <c r="E11" s="220">
        <v>122.47</v>
      </c>
      <c r="F11" s="166">
        <f t="shared" ref="F11" si="5">SUM(G11:I11)</f>
        <v>1</v>
      </c>
      <c r="G11" s="166">
        <v>1</v>
      </c>
      <c r="H11" s="166">
        <v>0</v>
      </c>
      <c r="I11" s="166">
        <v>0</v>
      </c>
      <c r="J11" s="167">
        <f t="shared" ref="J11" si="6">F11*E11</f>
        <v>122.47</v>
      </c>
    </row>
    <row r="12" spans="1:10" s="3" customFormat="1" ht="15.75" customHeight="1" x14ac:dyDescent="0.25">
      <c r="A12" s="204" t="s">
        <v>332</v>
      </c>
      <c r="B12" s="205" t="s">
        <v>332</v>
      </c>
      <c r="C12" s="168" t="s">
        <v>333</v>
      </c>
      <c r="D12" s="164" t="s">
        <v>60</v>
      </c>
      <c r="E12" s="220">
        <v>1425.55</v>
      </c>
      <c r="F12" s="166">
        <f t="shared" si="1"/>
        <v>1</v>
      </c>
      <c r="G12" s="166">
        <v>1</v>
      </c>
      <c r="H12" s="166">
        <v>0</v>
      </c>
      <c r="I12" s="166">
        <v>0</v>
      </c>
      <c r="J12" s="167">
        <f t="shared" si="0"/>
        <v>1425.55</v>
      </c>
    </row>
    <row r="13" spans="1:10" s="3" customFormat="1" ht="15.75" customHeight="1" x14ac:dyDescent="0.25">
      <c r="A13" s="204" t="s">
        <v>334</v>
      </c>
      <c r="B13" s="205" t="s">
        <v>334</v>
      </c>
      <c r="C13" s="168" t="s">
        <v>335</v>
      </c>
      <c r="D13" s="164" t="s">
        <v>60</v>
      </c>
      <c r="E13" s="220">
        <v>350.75</v>
      </c>
      <c r="F13" s="166">
        <f t="shared" si="1"/>
        <v>1</v>
      </c>
      <c r="G13" s="166">
        <v>1</v>
      </c>
      <c r="H13" s="166">
        <v>0</v>
      </c>
      <c r="I13" s="166">
        <v>0</v>
      </c>
      <c r="J13" s="167">
        <f t="shared" si="0"/>
        <v>350.75</v>
      </c>
    </row>
    <row r="14" spans="1:10" s="3" customFormat="1" ht="47.25" customHeight="1" x14ac:dyDescent="0.25">
      <c r="A14" s="204" t="s">
        <v>336</v>
      </c>
      <c r="B14" s="205" t="s">
        <v>336</v>
      </c>
      <c r="C14" s="163" t="s">
        <v>337</v>
      </c>
      <c r="D14" s="164" t="s">
        <v>60</v>
      </c>
      <c r="E14" s="220">
        <v>10816.56</v>
      </c>
      <c r="F14" s="166">
        <f t="shared" si="1"/>
        <v>1</v>
      </c>
      <c r="G14" s="166">
        <v>1</v>
      </c>
      <c r="H14" s="166">
        <v>0</v>
      </c>
      <c r="I14" s="166">
        <v>0</v>
      </c>
      <c r="J14" s="167">
        <f t="shared" ref="J14:J15" si="7">F14*E14</f>
        <v>10816.56</v>
      </c>
    </row>
    <row r="15" spans="1:10" s="3" customFormat="1" ht="15.75" customHeight="1" x14ac:dyDescent="0.25">
      <c r="A15" s="204" t="s">
        <v>338</v>
      </c>
      <c r="B15" s="205" t="s">
        <v>338</v>
      </c>
      <c r="C15" s="163" t="s">
        <v>339</v>
      </c>
      <c r="D15" s="164" t="s">
        <v>60</v>
      </c>
      <c r="E15" s="220">
        <v>568.26</v>
      </c>
      <c r="F15" s="166">
        <f t="shared" si="1"/>
        <v>1</v>
      </c>
      <c r="G15" s="166">
        <v>1</v>
      </c>
      <c r="H15" s="166">
        <v>0</v>
      </c>
      <c r="I15" s="166">
        <v>0</v>
      </c>
      <c r="J15" s="167">
        <f t="shared" si="7"/>
        <v>568.26</v>
      </c>
    </row>
    <row r="16" spans="1:10" s="3" customFormat="1" ht="31.5" customHeight="1" x14ac:dyDescent="0.25">
      <c r="A16" s="204" t="s">
        <v>340</v>
      </c>
      <c r="B16" s="205" t="s">
        <v>340</v>
      </c>
      <c r="C16" s="221" t="s">
        <v>341</v>
      </c>
      <c r="D16" s="164" t="s">
        <v>60</v>
      </c>
      <c r="E16" s="220">
        <v>3149.93</v>
      </c>
      <c r="F16" s="166">
        <f t="shared" si="1"/>
        <v>6</v>
      </c>
      <c r="G16" s="170">
        <v>1</v>
      </c>
      <c r="H16" s="170">
        <v>2</v>
      </c>
      <c r="I16" s="170">
        <v>3</v>
      </c>
      <c r="J16" s="167">
        <f t="shared" si="0"/>
        <v>18899.579999999998</v>
      </c>
    </row>
    <row r="17" spans="1:14" s="3" customFormat="1" ht="30.75" customHeight="1" x14ac:dyDescent="0.25">
      <c r="A17" s="204" t="s">
        <v>342</v>
      </c>
      <c r="B17" s="205" t="s">
        <v>342</v>
      </c>
      <c r="C17" s="163" t="s">
        <v>343</v>
      </c>
      <c r="D17" s="164" t="s">
        <v>60</v>
      </c>
      <c r="E17" s="220">
        <v>5862.89</v>
      </c>
      <c r="F17" s="166">
        <f t="shared" si="1"/>
        <v>2</v>
      </c>
      <c r="G17" s="166">
        <v>1</v>
      </c>
      <c r="H17" s="170">
        <v>1</v>
      </c>
      <c r="I17" s="170">
        <v>0</v>
      </c>
      <c r="J17" s="167">
        <f t="shared" si="0"/>
        <v>11725.78</v>
      </c>
    </row>
    <row r="18" spans="1:14" s="3" customFormat="1" ht="15.75" customHeight="1" x14ac:dyDescent="0.25">
      <c r="A18" s="204" t="s">
        <v>344</v>
      </c>
      <c r="B18" s="205" t="s">
        <v>344</v>
      </c>
      <c r="C18" s="163" t="s">
        <v>345</v>
      </c>
      <c r="D18" s="164" t="s">
        <v>60</v>
      </c>
      <c r="E18" s="220">
        <v>1165.92</v>
      </c>
      <c r="F18" s="166">
        <f t="shared" si="1"/>
        <v>2</v>
      </c>
      <c r="G18" s="170">
        <v>1</v>
      </c>
      <c r="H18" s="170">
        <v>1</v>
      </c>
      <c r="I18" s="170">
        <v>0</v>
      </c>
      <c r="J18" s="167">
        <f t="shared" si="0"/>
        <v>2331.84</v>
      </c>
    </row>
    <row r="19" spans="1:14" s="3" customFormat="1" ht="31.5" x14ac:dyDescent="0.25">
      <c r="A19" s="204" t="s">
        <v>346</v>
      </c>
      <c r="B19" s="205" t="s">
        <v>346</v>
      </c>
      <c r="C19" s="163" t="s">
        <v>347</v>
      </c>
      <c r="D19" s="164" t="s">
        <v>60</v>
      </c>
      <c r="E19" s="220">
        <v>583.94000000000005</v>
      </c>
      <c r="F19" s="166">
        <f t="shared" si="1"/>
        <v>10</v>
      </c>
      <c r="G19" s="166">
        <v>5</v>
      </c>
      <c r="H19" s="166">
        <v>2</v>
      </c>
      <c r="I19" s="166">
        <v>3</v>
      </c>
      <c r="J19" s="167">
        <f t="shared" si="0"/>
        <v>5839.4000000000005</v>
      </c>
    </row>
    <row r="20" spans="1:14" s="3" customFormat="1" x14ac:dyDescent="0.25">
      <c r="A20" s="204" t="s">
        <v>348</v>
      </c>
      <c r="B20" s="205" t="s">
        <v>348</v>
      </c>
      <c r="C20" s="163" t="s">
        <v>349</v>
      </c>
      <c r="D20" s="164" t="s">
        <v>60</v>
      </c>
      <c r="E20" s="220">
        <v>911.18</v>
      </c>
      <c r="F20" s="166">
        <f t="shared" si="1"/>
        <v>8</v>
      </c>
      <c r="G20" s="166">
        <v>7</v>
      </c>
      <c r="H20" s="166">
        <v>1</v>
      </c>
      <c r="I20" s="166">
        <v>0</v>
      </c>
      <c r="J20" s="167">
        <f t="shared" si="0"/>
        <v>7289.44</v>
      </c>
    </row>
    <row r="21" spans="1:14" s="3" customFormat="1" x14ac:dyDescent="0.25">
      <c r="A21" s="204" t="s">
        <v>350</v>
      </c>
      <c r="B21" s="205" t="s">
        <v>350</v>
      </c>
      <c r="C21" s="163" t="s">
        <v>351</v>
      </c>
      <c r="D21" s="164" t="s">
        <v>60</v>
      </c>
      <c r="E21" s="220">
        <v>167.54</v>
      </c>
      <c r="F21" s="166">
        <f t="shared" si="1"/>
        <v>40</v>
      </c>
      <c r="G21" s="166">
        <v>19</v>
      </c>
      <c r="H21" s="166">
        <v>10</v>
      </c>
      <c r="I21" s="166">
        <v>11</v>
      </c>
      <c r="J21" s="167">
        <f t="shared" ref="J21:J22" si="8">F21*E21</f>
        <v>6701.5999999999995</v>
      </c>
    </row>
    <row r="22" spans="1:14" s="3" customFormat="1" x14ac:dyDescent="0.25">
      <c r="A22" s="204" t="s">
        <v>352</v>
      </c>
      <c r="B22" s="205" t="s">
        <v>352</v>
      </c>
      <c r="C22" s="163" t="s">
        <v>353</v>
      </c>
      <c r="D22" s="164" t="s">
        <v>60</v>
      </c>
      <c r="E22" s="220">
        <v>24.49</v>
      </c>
      <c r="F22" s="166">
        <f t="shared" si="1"/>
        <v>40</v>
      </c>
      <c r="G22" s="166">
        <v>19</v>
      </c>
      <c r="H22" s="166">
        <v>10</v>
      </c>
      <c r="I22" s="166">
        <v>11</v>
      </c>
      <c r="J22" s="167">
        <f t="shared" si="8"/>
        <v>979.59999999999991</v>
      </c>
    </row>
    <row r="23" spans="1:14" s="3" customFormat="1" x14ac:dyDescent="0.25">
      <c r="A23" s="204" t="s">
        <v>354</v>
      </c>
      <c r="B23" s="205" t="s">
        <v>354</v>
      </c>
      <c r="C23" s="163" t="s">
        <v>355</v>
      </c>
      <c r="D23" s="164" t="s">
        <v>60</v>
      </c>
      <c r="E23" s="220">
        <v>230.24</v>
      </c>
      <c r="F23" s="166">
        <f t="shared" si="1"/>
        <v>35</v>
      </c>
      <c r="G23" s="166">
        <v>12</v>
      </c>
      <c r="H23" s="166">
        <v>12</v>
      </c>
      <c r="I23" s="166">
        <v>11</v>
      </c>
      <c r="J23" s="167">
        <f>F23*E23</f>
        <v>8058.4000000000005</v>
      </c>
    </row>
    <row r="24" spans="1:14" s="3" customFormat="1" ht="27" x14ac:dyDescent="0.3">
      <c r="A24" s="204" t="s">
        <v>356</v>
      </c>
      <c r="B24" s="205" t="s">
        <v>356</v>
      </c>
      <c r="C24" s="222" t="s">
        <v>357</v>
      </c>
      <c r="D24" s="164" t="s">
        <v>60</v>
      </c>
      <c r="E24" s="220">
        <v>673.1</v>
      </c>
      <c r="F24" s="166">
        <f t="shared" si="1"/>
        <v>1</v>
      </c>
      <c r="G24" s="166">
        <v>1</v>
      </c>
      <c r="H24" s="166">
        <v>0</v>
      </c>
      <c r="I24" s="166">
        <v>0</v>
      </c>
      <c r="J24" s="167">
        <f t="shared" ref="J24" si="9">F24*E24</f>
        <v>673.1</v>
      </c>
    </row>
    <row r="25" spans="1:14" s="3" customFormat="1" ht="31.5" x14ac:dyDescent="0.25">
      <c r="A25" s="204" t="s">
        <v>358</v>
      </c>
      <c r="B25" s="205" t="s">
        <v>358</v>
      </c>
      <c r="C25" s="163" t="s">
        <v>359</v>
      </c>
      <c r="D25" s="164" t="s">
        <v>60</v>
      </c>
      <c r="E25" s="220">
        <v>548.66999999999996</v>
      </c>
      <c r="F25" s="166">
        <f t="shared" si="1"/>
        <v>6</v>
      </c>
      <c r="G25" s="166">
        <v>2</v>
      </c>
      <c r="H25" s="166">
        <v>2</v>
      </c>
      <c r="I25" s="166">
        <v>2</v>
      </c>
      <c r="J25" s="167">
        <f t="shared" ref="J25:J26" si="10">F25*E25</f>
        <v>3292.0199999999995</v>
      </c>
    </row>
    <row r="26" spans="1:14" s="3" customFormat="1" ht="31.5" x14ac:dyDescent="0.25">
      <c r="A26" s="204" t="s">
        <v>360</v>
      </c>
      <c r="B26" s="205" t="s">
        <v>360</v>
      </c>
      <c r="C26" s="163" t="s">
        <v>361</v>
      </c>
      <c r="D26" s="164" t="s">
        <v>60</v>
      </c>
      <c r="E26" s="220">
        <v>287.07</v>
      </c>
      <c r="F26" s="166">
        <f t="shared" si="1"/>
        <v>6</v>
      </c>
      <c r="G26" s="166">
        <v>2</v>
      </c>
      <c r="H26" s="166">
        <v>2</v>
      </c>
      <c r="I26" s="166">
        <v>2</v>
      </c>
      <c r="J26" s="167">
        <f t="shared" si="10"/>
        <v>1722.42</v>
      </c>
    </row>
    <row r="27" spans="1:14" s="3" customFormat="1" x14ac:dyDescent="0.25">
      <c r="A27" s="204" t="s">
        <v>362</v>
      </c>
      <c r="B27" s="205" t="s">
        <v>362</v>
      </c>
      <c r="C27" s="168" t="s">
        <v>154</v>
      </c>
      <c r="D27" s="164" t="s">
        <v>155</v>
      </c>
      <c r="E27" s="220">
        <v>930.77</v>
      </c>
      <c r="F27" s="223">
        <f>SUM(G27:I27)</f>
        <v>0.7</v>
      </c>
      <c r="G27" s="174">
        <v>0.3</v>
      </c>
      <c r="H27" s="174">
        <v>0.2</v>
      </c>
      <c r="I27" s="174">
        <v>0.2</v>
      </c>
      <c r="J27" s="167">
        <f>F27*E27</f>
        <v>651.53899999999999</v>
      </c>
    </row>
    <row r="28" spans="1:14" s="3" customFormat="1" x14ac:dyDescent="0.25">
      <c r="A28" s="204" t="s">
        <v>363</v>
      </c>
      <c r="B28" s="205" t="s">
        <v>363</v>
      </c>
      <c r="C28" s="168"/>
      <c r="D28" s="164"/>
      <c r="E28" s="165"/>
      <c r="F28" s="223"/>
      <c r="G28" s="174"/>
      <c r="H28" s="223"/>
      <c r="I28" s="223"/>
      <c r="J28" s="167"/>
    </row>
    <row r="29" spans="1:14" s="3" customFormat="1" x14ac:dyDescent="0.25">
      <c r="A29" s="204" t="s">
        <v>364</v>
      </c>
      <c r="B29" s="205" t="s">
        <v>364</v>
      </c>
      <c r="C29" s="163" t="s">
        <v>365</v>
      </c>
      <c r="D29" s="164" t="s">
        <v>104</v>
      </c>
      <c r="E29" s="165">
        <v>8.82</v>
      </c>
      <c r="F29" s="166">
        <f>SUM(G29:I29)</f>
        <v>130</v>
      </c>
      <c r="G29" s="166">
        <v>70</v>
      </c>
      <c r="H29" s="166">
        <v>30</v>
      </c>
      <c r="I29" s="166">
        <v>30</v>
      </c>
      <c r="J29" s="167">
        <f t="shared" ref="J29:J40" si="11">F29*E29</f>
        <v>1146.6000000000001</v>
      </c>
      <c r="L29" s="172"/>
      <c r="N29" s="172"/>
    </row>
    <row r="30" spans="1:14" s="3" customFormat="1" ht="31.5" x14ac:dyDescent="0.25">
      <c r="A30" s="204" t="s">
        <v>366</v>
      </c>
      <c r="B30" s="205" t="s">
        <v>366</v>
      </c>
      <c r="C30" s="163" t="s">
        <v>367</v>
      </c>
      <c r="D30" s="164" t="s">
        <v>104</v>
      </c>
      <c r="E30" s="165">
        <v>10.78</v>
      </c>
      <c r="F30" s="166">
        <f t="shared" ref="F30:F61" si="12">SUM(G30:I30)</f>
        <v>35</v>
      </c>
      <c r="G30" s="166">
        <v>10</v>
      </c>
      <c r="H30" s="166">
        <v>15</v>
      </c>
      <c r="I30" s="166">
        <v>10</v>
      </c>
      <c r="J30" s="167">
        <f t="shared" si="11"/>
        <v>377.29999999999995</v>
      </c>
      <c r="L30" s="172"/>
      <c r="N30" s="172"/>
    </row>
    <row r="31" spans="1:14" s="3" customFormat="1" ht="16.5" customHeight="1" x14ac:dyDescent="0.25">
      <c r="A31" s="204" t="s">
        <v>368</v>
      </c>
      <c r="B31" s="205" t="s">
        <v>368</v>
      </c>
      <c r="C31" s="163" t="s">
        <v>369</v>
      </c>
      <c r="D31" s="164" t="s">
        <v>104</v>
      </c>
      <c r="E31" s="165">
        <v>8.82</v>
      </c>
      <c r="F31" s="166">
        <f t="shared" si="12"/>
        <v>1770</v>
      </c>
      <c r="G31" s="166">
        <v>780</v>
      </c>
      <c r="H31" s="166">
        <v>490</v>
      </c>
      <c r="I31" s="166">
        <v>500</v>
      </c>
      <c r="J31" s="167">
        <f t="shared" si="11"/>
        <v>15611.4</v>
      </c>
      <c r="L31" s="172"/>
      <c r="N31" s="172"/>
    </row>
    <row r="32" spans="1:14" s="3" customFormat="1" ht="16.5" customHeight="1" x14ac:dyDescent="0.25">
      <c r="A32" s="204" t="s">
        <v>370</v>
      </c>
      <c r="B32" s="205" t="s">
        <v>370</v>
      </c>
      <c r="C32" s="163" t="s">
        <v>371</v>
      </c>
      <c r="D32" s="164" t="s">
        <v>104</v>
      </c>
      <c r="E32" s="165">
        <v>9.8000000000000007</v>
      </c>
      <c r="F32" s="166">
        <f t="shared" si="12"/>
        <v>18</v>
      </c>
      <c r="G32" s="166">
        <v>18</v>
      </c>
      <c r="H32" s="166">
        <v>0</v>
      </c>
      <c r="I32" s="166">
        <v>0</v>
      </c>
      <c r="J32" s="167">
        <f t="shared" si="11"/>
        <v>176.4</v>
      </c>
      <c r="L32" s="172"/>
      <c r="N32" s="172"/>
    </row>
    <row r="33" spans="1:14" s="3" customFormat="1" x14ac:dyDescent="0.25">
      <c r="A33" s="204" t="s">
        <v>372</v>
      </c>
      <c r="B33" s="205" t="s">
        <v>372</v>
      </c>
      <c r="C33" s="163" t="s">
        <v>373</v>
      </c>
      <c r="D33" s="164" t="s">
        <v>104</v>
      </c>
      <c r="E33" s="165">
        <v>14.7</v>
      </c>
      <c r="F33" s="166">
        <f t="shared" si="12"/>
        <v>340</v>
      </c>
      <c r="G33" s="166">
        <v>140</v>
      </c>
      <c r="H33" s="166">
        <v>100</v>
      </c>
      <c r="I33" s="166">
        <v>100</v>
      </c>
      <c r="J33" s="167">
        <f t="shared" si="11"/>
        <v>4998</v>
      </c>
      <c r="L33" s="172"/>
      <c r="N33" s="172"/>
    </row>
    <row r="34" spans="1:14" s="3" customFormat="1" x14ac:dyDescent="0.25">
      <c r="A34" s="204" t="s">
        <v>374</v>
      </c>
      <c r="B34" s="205" t="s">
        <v>374</v>
      </c>
      <c r="C34" s="163" t="s">
        <v>375</v>
      </c>
      <c r="D34" s="164" t="s">
        <v>104</v>
      </c>
      <c r="E34" s="165">
        <v>18.62</v>
      </c>
      <c r="F34" s="166">
        <f t="shared" si="12"/>
        <v>1770</v>
      </c>
      <c r="G34" s="166">
        <f>G31</f>
        <v>780</v>
      </c>
      <c r="H34" s="166">
        <f t="shared" ref="H34:I34" si="13">H31</f>
        <v>490</v>
      </c>
      <c r="I34" s="166">
        <f t="shared" si="13"/>
        <v>500</v>
      </c>
      <c r="J34" s="167">
        <f t="shared" si="11"/>
        <v>32957.4</v>
      </c>
      <c r="L34" s="172"/>
      <c r="N34" s="172"/>
    </row>
    <row r="35" spans="1:14" s="3" customFormat="1" x14ac:dyDescent="0.25">
      <c r="A35" s="204" t="s">
        <v>376</v>
      </c>
      <c r="B35" s="205" t="s">
        <v>376</v>
      </c>
      <c r="C35" s="163" t="s">
        <v>138</v>
      </c>
      <c r="D35" s="164" t="s">
        <v>104</v>
      </c>
      <c r="E35" s="165">
        <v>10.78</v>
      </c>
      <c r="F35" s="166">
        <f t="shared" si="12"/>
        <v>2110</v>
      </c>
      <c r="G35" s="166">
        <f>G33+G34</f>
        <v>920</v>
      </c>
      <c r="H35" s="166">
        <f>H33+H34</f>
        <v>590</v>
      </c>
      <c r="I35" s="166">
        <f>I33+I34</f>
        <v>600</v>
      </c>
      <c r="J35" s="167">
        <f t="shared" si="11"/>
        <v>22745.8</v>
      </c>
    </row>
    <row r="36" spans="1:14" s="3" customFormat="1" ht="31.5" x14ac:dyDescent="0.25">
      <c r="A36" s="204" t="s">
        <v>377</v>
      </c>
      <c r="B36" s="205" t="s">
        <v>377</v>
      </c>
      <c r="C36" s="163" t="s">
        <v>142</v>
      </c>
      <c r="D36" s="164" t="s">
        <v>104</v>
      </c>
      <c r="E36" s="165">
        <v>221.43</v>
      </c>
      <c r="F36" s="166">
        <f t="shared" ref="F36:F38" si="14">G36+H36+I36</f>
        <v>40</v>
      </c>
      <c r="G36" s="166">
        <v>40</v>
      </c>
      <c r="H36" s="166">
        <v>0</v>
      </c>
      <c r="I36" s="166">
        <v>0</v>
      </c>
      <c r="J36" s="167">
        <f t="shared" si="11"/>
        <v>8857.2000000000007</v>
      </c>
    </row>
    <row r="37" spans="1:14" s="3" customFormat="1" ht="31.5" x14ac:dyDescent="0.25">
      <c r="A37" s="204" t="s">
        <v>378</v>
      </c>
      <c r="B37" s="205" t="s">
        <v>378</v>
      </c>
      <c r="C37" s="163" t="s">
        <v>379</v>
      </c>
      <c r="D37" s="164" t="s">
        <v>104</v>
      </c>
      <c r="E37" s="165">
        <v>221.43</v>
      </c>
      <c r="F37" s="166">
        <f t="shared" si="14"/>
        <v>32</v>
      </c>
      <c r="G37" s="166">
        <v>22</v>
      </c>
      <c r="H37" s="166">
        <v>5</v>
      </c>
      <c r="I37" s="166">
        <v>5</v>
      </c>
      <c r="J37" s="167">
        <f t="shared" si="11"/>
        <v>7085.76</v>
      </c>
    </row>
    <row r="38" spans="1:14" s="3" customFormat="1" x14ac:dyDescent="0.25">
      <c r="A38" s="204" t="s">
        <v>380</v>
      </c>
      <c r="B38" s="205" t="s">
        <v>380</v>
      </c>
      <c r="C38" s="163" t="s">
        <v>148</v>
      </c>
      <c r="D38" s="164" t="s">
        <v>104</v>
      </c>
      <c r="E38" s="165">
        <v>151.86000000000001</v>
      </c>
      <c r="F38" s="166">
        <f t="shared" si="14"/>
        <v>44</v>
      </c>
      <c r="G38" s="166">
        <v>0</v>
      </c>
      <c r="H38" s="166">
        <v>20</v>
      </c>
      <c r="I38" s="166">
        <v>24</v>
      </c>
      <c r="J38" s="167">
        <f t="shared" si="11"/>
        <v>6681.84</v>
      </c>
    </row>
    <row r="39" spans="1:14" s="3" customFormat="1" x14ac:dyDescent="0.25">
      <c r="A39" s="204" t="s">
        <v>381</v>
      </c>
      <c r="B39" s="205" t="s">
        <v>381</v>
      </c>
      <c r="C39" s="163"/>
      <c r="D39" s="164"/>
      <c r="E39" s="165"/>
      <c r="F39" s="166">
        <f t="shared" si="12"/>
        <v>0</v>
      </c>
      <c r="G39" s="166"/>
      <c r="H39" s="166"/>
      <c r="I39" s="166"/>
      <c r="J39" s="167"/>
    </row>
    <row r="40" spans="1:14" s="3" customFormat="1" x14ac:dyDescent="0.25">
      <c r="A40" s="204" t="s">
        <v>382</v>
      </c>
      <c r="B40" s="205" t="s">
        <v>382</v>
      </c>
      <c r="C40" s="163" t="s">
        <v>158</v>
      </c>
      <c r="D40" s="164" t="s">
        <v>60</v>
      </c>
      <c r="E40" s="165">
        <v>342.62</v>
      </c>
      <c r="F40" s="166">
        <f t="shared" si="12"/>
        <v>109</v>
      </c>
      <c r="G40" s="166">
        <f>G4+G19+G23+G20+G21+G25+G26+G14+G12+G24</f>
        <v>51</v>
      </c>
      <c r="H40" s="166">
        <f>H4+H19+H23+H20+H21+H25+H26+H14+H12+H24</f>
        <v>29</v>
      </c>
      <c r="I40" s="166">
        <f>I4+I19+I23+I20+I21+I25+I26+I14+I12+I24</f>
        <v>29</v>
      </c>
      <c r="J40" s="167">
        <f t="shared" si="11"/>
        <v>37345.58</v>
      </c>
    </row>
    <row r="41" spans="1:14" s="3" customFormat="1" x14ac:dyDescent="0.25">
      <c r="A41" s="204" t="s">
        <v>383</v>
      </c>
      <c r="B41" s="205" t="s">
        <v>383</v>
      </c>
      <c r="C41" s="163" t="s">
        <v>384</v>
      </c>
      <c r="D41" s="164" t="s">
        <v>104</v>
      </c>
      <c r="E41" s="165">
        <v>10.78</v>
      </c>
      <c r="F41" s="166">
        <f t="shared" si="12"/>
        <v>1918</v>
      </c>
      <c r="G41" s="166">
        <f>G29+G31+G32</f>
        <v>868</v>
      </c>
      <c r="H41" s="166">
        <f>H29+H31+H32</f>
        <v>520</v>
      </c>
      <c r="I41" s="166">
        <f>I29+I31+I32</f>
        <v>530</v>
      </c>
      <c r="J41" s="167">
        <f t="shared" ref="J41:J60" si="15">F41*E41</f>
        <v>20676.039999999997</v>
      </c>
    </row>
    <row r="42" spans="1:14" s="3" customFormat="1" x14ac:dyDescent="0.25">
      <c r="A42" s="204" t="s">
        <v>385</v>
      </c>
      <c r="B42" s="205" t="s">
        <v>385</v>
      </c>
      <c r="C42" s="163" t="s">
        <v>270</v>
      </c>
      <c r="D42" s="164" t="s">
        <v>104</v>
      </c>
      <c r="E42" s="165">
        <v>14.7</v>
      </c>
      <c r="F42" s="166">
        <f t="shared" si="12"/>
        <v>2145</v>
      </c>
      <c r="G42" s="166">
        <f>G33+G34+G30</f>
        <v>930</v>
      </c>
      <c r="H42" s="166">
        <f t="shared" ref="H42:I42" si="16">H33+H34+H30</f>
        <v>605</v>
      </c>
      <c r="I42" s="166">
        <f t="shared" si="16"/>
        <v>610</v>
      </c>
      <c r="J42" s="167">
        <f t="shared" si="15"/>
        <v>31531.5</v>
      </c>
    </row>
    <row r="43" spans="1:14" s="3" customFormat="1" x14ac:dyDescent="0.25">
      <c r="A43" s="204" t="s">
        <v>386</v>
      </c>
      <c r="B43" s="205" t="s">
        <v>386</v>
      </c>
      <c r="C43" s="163" t="s">
        <v>387</v>
      </c>
      <c r="D43" s="164" t="s">
        <v>60</v>
      </c>
      <c r="E43" s="165">
        <v>3037.26</v>
      </c>
      <c r="F43" s="166">
        <f t="shared" si="12"/>
        <v>1</v>
      </c>
      <c r="G43" s="166">
        <v>1</v>
      </c>
      <c r="H43" s="166">
        <v>0</v>
      </c>
      <c r="I43" s="166">
        <v>0</v>
      </c>
      <c r="J43" s="167">
        <f t="shared" si="15"/>
        <v>3037.26</v>
      </c>
    </row>
    <row r="44" spans="1:14" s="3" customFormat="1" x14ac:dyDescent="0.25">
      <c r="A44" s="204" t="s">
        <v>388</v>
      </c>
      <c r="B44" s="205" t="s">
        <v>388</v>
      </c>
      <c r="C44" s="163" t="s">
        <v>389</v>
      </c>
      <c r="D44" s="164" t="s">
        <v>60</v>
      </c>
      <c r="E44" s="165">
        <v>222.41</v>
      </c>
      <c r="F44" s="166">
        <f t="shared" si="12"/>
        <v>1</v>
      </c>
      <c r="G44" s="166">
        <v>1</v>
      </c>
      <c r="H44" s="166">
        <v>0</v>
      </c>
      <c r="I44" s="166">
        <v>0</v>
      </c>
      <c r="J44" s="167">
        <f t="shared" si="15"/>
        <v>222.41</v>
      </c>
    </row>
    <row r="45" spans="1:14" s="3" customFormat="1" x14ac:dyDescent="0.25">
      <c r="A45" s="204" t="s">
        <v>390</v>
      </c>
      <c r="B45" s="205" t="s">
        <v>390</v>
      </c>
      <c r="C45" s="163" t="s">
        <v>391</v>
      </c>
      <c r="D45" s="164" t="s">
        <v>60</v>
      </c>
      <c r="E45" s="165">
        <v>222.41</v>
      </c>
      <c r="F45" s="166">
        <f t="shared" si="12"/>
        <v>1</v>
      </c>
      <c r="G45" s="166">
        <v>1</v>
      </c>
      <c r="H45" s="166">
        <v>0</v>
      </c>
      <c r="I45" s="166">
        <v>0</v>
      </c>
      <c r="J45" s="167">
        <f t="shared" si="15"/>
        <v>222.41</v>
      </c>
    </row>
    <row r="46" spans="1:14" s="3" customFormat="1" x14ac:dyDescent="0.25">
      <c r="A46" s="204" t="s">
        <v>392</v>
      </c>
      <c r="B46" s="205" t="s">
        <v>392</v>
      </c>
      <c r="C46" s="163" t="s">
        <v>393</v>
      </c>
      <c r="D46" s="164" t="s">
        <v>60</v>
      </c>
      <c r="E46" s="165">
        <v>355.65</v>
      </c>
      <c r="F46" s="166">
        <f t="shared" si="12"/>
        <v>8</v>
      </c>
      <c r="G46" s="166">
        <f>G16+G17</f>
        <v>2</v>
      </c>
      <c r="H46" s="166">
        <f>H16+H17</f>
        <v>3</v>
      </c>
      <c r="I46" s="166">
        <f>I16+I17</f>
        <v>3</v>
      </c>
      <c r="J46" s="167">
        <f t="shared" si="15"/>
        <v>2845.2</v>
      </c>
    </row>
    <row r="47" spans="1:14" s="3" customFormat="1" x14ac:dyDescent="0.25">
      <c r="A47" s="204" t="s">
        <v>394</v>
      </c>
      <c r="B47" s="205" t="s">
        <v>394</v>
      </c>
      <c r="C47" s="163" t="s">
        <v>395</v>
      </c>
      <c r="D47" s="164" t="s">
        <v>60</v>
      </c>
      <c r="E47" s="165">
        <v>226.32</v>
      </c>
      <c r="F47" s="166">
        <f t="shared" si="12"/>
        <v>10</v>
      </c>
      <c r="G47" s="166">
        <f>G19</f>
        <v>5</v>
      </c>
      <c r="H47" s="166">
        <f t="shared" ref="H47:I47" si="17">H19</f>
        <v>2</v>
      </c>
      <c r="I47" s="166">
        <f t="shared" si="17"/>
        <v>3</v>
      </c>
      <c r="J47" s="167">
        <f t="shared" si="15"/>
        <v>2263.1999999999998</v>
      </c>
    </row>
    <row r="48" spans="1:14" s="3" customFormat="1" x14ac:dyDescent="0.25">
      <c r="A48" s="204" t="s">
        <v>396</v>
      </c>
      <c r="B48" s="205" t="s">
        <v>396</v>
      </c>
      <c r="C48" s="163" t="s">
        <v>397</v>
      </c>
      <c r="D48" s="164" t="s">
        <v>60</v>
      </c>
      <c r="E48" s="165">
        <v>226.32</v>
      </c>
      <c r="F48" s="166">
        <f t="shared" si="12"/>
        <v>8</v>
      </c>
      <c r="G48" s="166">
        <f>G20</f>
        <v>7</v>
      </c>
      <c r="H48" s="166">
        <f>H20</f>
        <v>1</v>
      </c>
      <c r="I48" s="166">
        <f>I20</f>
        <v>0</v>
      </c>
      <c r="J48" s="167">
        <f t="shared" si="15"/>
        <v>1810.56</v>
      </c>
    </row>
    <row r="49" spans="1:10" s="3" customFormat="1" x14ac:dyDescent="0.25">
      <c r="A49" s="204" t="s">
        <v>398</v>
      </c>
      <c r="B49" s="205" t="s">
        <v>398</v>
      </c>
      <c r="C49" s="163" t="s">
        <v>399</v>
      </c>
      <c r="D49" s="164" t="s">
        <v>60</v>
      </c>
      <c r="E49" s="165">
        <v>62.7</v>
      </c>
      <c r="F49" s="166">
        <f t="shared" si="12"/>
        <v>6</v>
      </c>
      <c r="G49" s="166">
        <f>G26</f>
        <v>2</v>
      </c>
      <c r="H49" s="166">
        <f>H26</f>
        <v>2</v>
      </c>
      <c r="I49" s="166">
        <f>I26</f>
        <v>2</v>
      </c>
      <c r="J49" s="167">
        <f t="shared" si="15"/>
        <v>376.20000000000005</v>
      </c>
    </row>
    <row r="50" spans="1:10" s="3" customFormat="1" x14ac:dyDescent="0.25">
      <c r="A50" s="204" t="s">
        <v>400</v>
      </c>
      <c r="B50" s="205" t="s">
        <v>400</v>
      </c>
      <c r="C50" s="163" t="s">
        <v>401</v>
      </c>
      <c r="D50" s="164" t="s">
        <v>60</v>
      </c>
      <c r="E50" s="165">
        <v>421.3</v>
      </c>
      <c r="F50" s="166">
        <f t="shared" si="12"/>
        <v>1</v>
      </c>
      <c r="G50" s="166">
        <v>1</v>
      </c>
      <c r="H50" s="166">
        <v>0</v>
      </c>
      <c r="I50" s="166">
        <v>0</v>
      </c>
      <c r="J50" s="167">
        <f t="shared" si="15"/>
        <v>421.3</v>
      </c>
    </row>
    <row r="51" spans="1:10" s="3" customFormat="1" x14ac:dyDescent="0.25">
      <c r="A51" s="204" t="s">
        <v>402</v>
      </c>
      <c r="B51" s="205" t="s">
        <v>402</v>
      </c>
      <c r="C51" s="163" t="s">
        <v>403</v>
      </c>
      <c r="D51" s="164" t="s">
        <v>60</v>
      </c>
      <c r="E51" s="165">
        <v>227.3</v>
      </c>
      <c r="F51" s="166">
        <f t="shared" si="12"/>
        <v>40</v>
      </c>
      <c r="G51" s="166">
        <f>G21</f>
        <v>19</v>
      </c>
      <c r="H51" s="166">
        <f>H21</f>
        <v>10</v>
      </c>
      <c r="I51" s="166">
        <f>I21</f>
        <v>11</v>
      </c>
      <c r="J51" s="167">
        <f t="shared" si="15"/>
        <v>9092</v>
      </c>
    </row>
    <row r="52" spans="1:10" s="3" customFormat="1" x14ac:dyDescent="0.25">
      <c r="A52" s="204" t="s">
        <v>404</v>
      </c>
      <c r="B52" s="205" t="s">
        <v>404</v>
      </c>
      <c r="C52" s="163" t="s">
        <v>405</v>
      </c>
      <c r="D52" s="164" t="s">
        <v>60</v>
      </c>
      <c r="E52" s="165">
        <v>192.03</v>
      </c>
      <c r="F52" s="166">
        <f t="shared" si="12"/>
        <v>1</v>
      </c>
      <c r="G52" s="166">
        <v>1</v>
      </c>
      <c r="H52" s="166">
        <v>0</v>
      </c>
      <c r="I52" s="166">
        <v>0</v>
      </c>
      <c r="J52" s="167">
        <f t="shared" si="15"/>
        <v>192.03</v>
      </c>
    </row>
    <row r="53" spans="1:10" s="3" customFormat="1" x14ac:dyDescent="0.25">
      <c r="A53" s="204" t="s">
        <v>406</v>
      </c>
      <c r="B53" s="205" t="s">
        <v>406</v>
      </c>
      <c r="C53" s="163" t="s">
        <v>407</v>
      </c>
      <c r="D53" s="164" t="s">
        <v>60</v>
      </c>
      <c r="E53" s="165">
        <v>192.03</v>
      </c>
      <c r="F53" s="166">
        <f t="shared" si="12"/>
        <v>6</v>
      </c>
      <c r="G53" s="166">
        <f>G25</f>
        <v>2</v>
      </c>
      <c r="H53" s="166">
        <f>H25</f>
        <v>2</v>
      </c>
      <c r="I53" s="166">
        <f>I25</f>
        <v>2</v>
      </c>
      <c r="J53" s="167">
        <f t="shared" si="15"/>
        <v>1152.18</v>
      </c>
    </row>
    <row r="54" spans="1:10" s="3" customFormat="1" x14ac:dyDescent="0.25">
      <c r="A54" s="204" t="s">
        <v>408</v>
      </c>
      <c r="B54" s="205" t="s">
        <v>408</v>
      </c>
      <c r="C54" s="163" t="s">
        <v>409</v>
      </c>
      <c r="D54" s="164" t="s">
        <v>60</v>
      </c>
      <c r="E54" s="165">
        <v>179.3</v>
      </c>
      <c r="F54" s="166">
        <f t="shared" si="12"/>
        <v>35</v>
      </c>
      <c r="G54" s="166">
        <f>G23</f>
        <v>12</v>
      </c>
      <c r="H54" s="166">
        <f>H23</f>
        <v>12</v>
      </c>
      <c r="I54" s="166">
        <f>I23</f>
        <v>11</v>
      </c>
      <c r="J54" s="167">
        <f t="shared" si="15"/>
        <v>6275.5</v>
      </c>
    </row>
    <row r="55" spans="1:10" s="3" customFormat="1" x14ac:dyDescent="0.25">
      <c r="A55" s="204" t="s">
        <v>410</v>
      </c>
      <c r="B55" s="205" t="s">
        <v>410</v>
      </c>
      <c r="C55" s="163" t="s">
        <v>411</v>
      </c>
      <c r="D55" s="164" t="s">
        <v>60</v>
      </c>
      <c r="E55" s="165">
        <v>440.89</v>
      </c>
      <c r="F55" s="166">
        <f t="shared" si="12"/>
        <v>2</v>
      </c>
      <c r="G55" s="166">
        <f>G17</f>
        <v>1</v>
      </c>
      <c r="H55" s="166">
        <f>H17</f>
        <v>1</v>
      </c>
      <c r="I55" s="166">
        <f>I17</f>
        <v>0</v>
      </c>
      <c r="J55" s="167">
        <f t="shared" si="15"/>
        <v>881.78</v>
      </c>
    </row>
    <row r="56" spans="1:10" s="3" customFormat="1" x14ac:dyDescent="0.25">
      <c r="A56" s="204" t="s">
        <v>412</v>
      </c>
      <c r="B56" s="205" t="s">
        <v>412</v>
      </c>
      <c r="C56" s="163" t="s">
        <v>413</v>
      </c>
      <c r="D56" s="164" t="s">
        <v>60</v>
      </c>
      <c r="E56" s="165">
        <v>97.98</v>
      </c>
      <c r="F56" s="166">
        <f t="shared" si="12"/>
        <v>3</v>
      </c>
      <c r="G56" s="166">
        <f>G13+G18</f>
        <v>2</v>
      </c>
      <c r="H56" s="166">
        <f>H13+H18</f>
        <v>1</v>
      </c>
      <c r="I56" s="166">
        <f>I13+I18</f>
        <v>0</v>
      </c>
      <c r="J56" s="167">
        <f t="shared" si="15"/>
        <v>293.94</v>
      </c>
    </row>
    <row r="57" spans="1:10" s="3" customFormat="1" x14ac:dyDescent="0.25">
      <c r="A57" s="204" t="s">
        <v>414</v>
      </c>
      <c r="B57" s="205" t="s">
        <v>414</v>
      </c>
      <c r="C57" s="168" t="s">
        <v>188</v>
      </c>
      <c r="D57" s="164" t="s">
        <v>60</v>
      </c>
      <c r="E57" s="165">
        <v>96.02</v>
      </c>
      <c r="F57" s="166">
        <f t="shared" si="12"/>
        <v>29</v>
      </c>
      <c r="G57" s="170">
        <v>11</v>
      </c>
      <c r="H57" s="170">
        <v>10</v>
      </c>
      <c r="I57" s="170">
        <v>8</v>
      </c>
      <c r="J57" s="173">
        <f t="shared" si="15"/>
        <v>2784.58</v>
      </c>
    </row>
    <row r="58" spans="1:10" s="3" customFormat="1" x14ac:dyDescent="0.25">
      <c r="A58" s="204" t="s">
        <v>415</v>
      </c>
      <c r="B58" s="205" t="s">
        <v>415</v>
      </c>
      <c r="C58" s="163" t="s">
        <v>190</v>
      </c>
      <c r="D58" s="164" t="s">
        <v>60</v>
      </c>
      <c r="E58" s="165">
        <v>96.02</v>
      </c>
      <c r="F58" s="166">
        <f t="shared" si="12"/>
        <v>8</v>
      </c>
      <c r="G58" s="170">
        <v>4</v>
      </c>
      <c r="H58" s="170">
        <v>2</v>
      </c>
      <c r="I58" s="170">
        <v>2</v>
      </c>
      <c r="J58" s="173">
        <f t="shared" si="15"/>
        <v>768.16</v>
      </c>
    </row>
    <row r="59" spans="1:10" s="3" customFormat="1" x14ac:dyDescent="0.25">
      <c r="A59" s="204" t="s">
        <v>416</v>
      </c>
      <c r="B59" s="205" t="s">
        <v>416</v>
      </c>
      <c r="C59" s="168" t="s">
        <v>194</v>
      </c>
      <c r="D59" s="164" t="s">
        <v>60</v>
      </c>
      <c r="E59" s="165">
        <v>57.81</v>
      </c>
      <c r="F59" s="166">
        <f t="shared" si="12"/>
        <v>1</v>
      </c>
      <c r="G59" s="170">
        <v>1</v>
      </c>
      <c r="H59" s="170">
        <v>0</v>
      </c>
      <c r="I59" s="170">
        <v>0</v>
      </c>
      <c r="J59" s="167">
        <f t="shared" si="15"/>
        <v>57.81</v>
      </c>
    </row>
    <row r="60" spans="1:10" s="3" customFormat="1" x14ac:dyDescent="0.25">
      <c r="A60" s="204" t="s">
        <v>417</v>
      </c>
      <c r="B60" s="205" t="s">
        <v>417</v>
      </c>
      <c r="C60" s="163" t="s">
        <v>418</v>
      </c>
      <c r="D60" s="164" t="s">
        <v>306</v>
      </c>
      <c r="E60" s="165">
        <v>372.31</v>
      </c>
      <c r="F60" s="166">
        <f t="shared" si="12"/>
        <v>16</v>
      </c>
      <c r="G60" s="166">
        <v>16</v>
      </c>
      <c r="H60" s="166">
        <v>0</v>
      </c>
      <c r="I60" s="166">
        <v>0</v>
      </c>
      <c r="J60" s="167">
        <f t="shared" si="15"/>
        <v>5956.96</v>
      </c>
    </row>
    <row r="61" spans="1:10" s="3" customFormat="1" x14ac:dyDescent="0.25">
      <c r="A61" s="204" t="s">
        <v>419</v>
      </c>
      <c r="B61" s="205" t="s">
        <v>419</v>
      </c>
      <c r="C61" s="163" t="s">
        <v>420</v>
      </c>
      <c r="D61" s="164" t="s">
        <v>60</v>
      </c>
      <c r="E61" s="165">
        <v>186.15</v>
      </c>
      <c r="F61" s="166">
        <f t="shared" si="12"/>
        <v>16</v>
      </c>
      <c r="G61" s="166">
        <v>16</v>
      </c>
      <c r="H61" s="166">
        <v>0</v>
      </c>
      <c r="I61" s="166">
        <v>0</v>
      </c>
      <c r="J61" s="167">
        <f t="shared" ref="J61:J67" si="18">F61*E61</f>
        <v>2978.4</v>
      </c>
    </row>
    <row r="62" spans="1:10" s="3" customFormat="1" ht="31.5" x14ac:dyDescent="0.25">
      <c r="A62" s="204" t="s">
        <v>421</v>
      </c>
      <c r="B62" s="205" t="s">
        <v>421</v>
      </c>
      <c r="C62" s="163" t="s">
        <v>422</v>
      </c>
      <c r="D62" s="164" t="s">
        <v>201</v>
      </c>
      <c r="E62" s="165">
        <v>1910.53</v>
      </c>
      <c r="F62" s="166">
        <f>SUM(G62:I62)</f>
        <v>1</v>
      </c>
      <c r="G62" s="166">
        <v>1</v>
      </c>
      <c r="H62" s="166">
        <v>0</v>
      </c>
      <c r="I62" s="166">
        <v>0</v>
      </c>
      <c r="J62" s="167">
        <f t="shared" si="18"/>
        <v>1910.53</v>
      </c>
    </row>
    <row r="63" spans="1:10" s="3" customFormat="1" x14ac:dyDescent="0.25">
      <c r="A63" s="204" t="s">
        <v>423</v>
      </c>
      <c r="B63" s="205" t="s">
        <v>423</v>
      </c>
      <c r="C63" s="163" t="s">
        <v>203</v>
      </c>
      <c r="D63" s="164" t="s">
        <v>60</v>
      </c>
      <c r="E63" s="165">
        <v>6417.44</v>
      </c>
      <c r="F63" s="166">
        <v>1</v>
      </c>
      <c r="G63" s="166">
        <v>0</v>
      </c>
      <c r="H63" s="166">
        <v>0</v>
      </c>
      <c r="I63" s="166">
        <v>0</v>
      </c>
      <c r="J63" s="167">
        <f t="shared" si="18"/>
        <v>6417.44</v>
      </c>
    </row>
    <row r="64" spans="1:10" s="3" customFormat="1" x14ac:dyDescent="0.25">
      <c r="A64" s="204" t="s">
        <v>424</v>
      </c>
      <c r="B64" s="205" t="s">
        <v>424</v>
      </c>
      <c r="C64" s="168" t="s">
        <v>196</v>
      </c>
      <c r="D64" s="164" t="s">
        <v>60</v>
      </c>
      <c r="E64" s="165">
        <v>3870.06</v>
      </c>
      <c r="F64" s="166">
        <v>1</v>
      </c>
      <c r="G64" s="166">
        <v>0</v>
      </c>
      <c r="H64" s="166">
        <v>0</v>
      </c>
      <c r="I64" s="166">
        <v>0</v>
      </c>
      <c r="J64" s="167">
        <f t="shared" si="18"/>
        <v>3870.06</v>
      </c>
    </row>
    <row r="65" spans="1:10" s="3" customFormat="1" x14ac:dyDescent="0.25">
      <c r="A65" s="204" t="s">
        <v>425</v>
      </c>
      <c r="B65" s="205" t="s">
        <v>425</v>
      </c>
      <c r="C65" s="163" t="s">
        <v>200</v>
      </c>
      <c r="D65" s="164" t="s">
        <v>60</v>
      </c>
      <c r="E65" s="165">
        <v>244.94</v>
      </c>
      <c r="F65" s="166">
        <f t="shared" ref="F65" si="19">SUM(G65:I65)</f>
        <v>26</v>
      </c>
      <c r="G65" s="166">
        <v>10</v>
      </c>
      <c r="H65" s="166">
        <v>8</v>
      </c>
      <c r="I65" s="166">
        <v>8</v>
      </c>
      <c r="J65" s="167">
        <f t="shared" si="18"/>
        <v>6368.44</v>
      </c>
    </row>
    <row r="66" spans="1:10" s="3" customFormat="1" x14ac:dyDescent="0.25">
      <c r="A66" s="204" t="s">
        <v>426</v>
      </c>
      <c r="B66" s="205" t="s">
        <v>426</v>
      </c>
      <c r="C66" s="163" t="s">
        <v>205</v>
      </c>
      <c r="D66" s="164" t="s">
        <v>60</v>
      </c>
      <c r="E66" s="165">
        <v>6744.51</v>
      </c>
      <c r="F66" s="166">
        <v>1</v>
      </c>
      <c r="G66" s="166">
        <v>0</v>
      </c>
      <c r="H66" s="166">
        <v>0</v>
      </c>
      <c r="I66" s="166">
        <v>0</v>
      </c>
      <c r="J66" s="167">
        <f t="shared" si="18"/>
        <v>6744.51</v>
      </c>
    </row>
    <row r="67" spans="1:10" s="3" customFormat="1" x14ac:dyDescent="0.25">
      <c r="A67" s="204" t="s">
        <v>427</v>
      </c>
      <c r="B67" s="205" t="s">
        <v>427</v>
      </c>
      <c r="C67" s="163" t="s">
        <v>207</v>
      </c>
      <c r="D67" s="164" t="s">
        <v>60</v>
      </c>
      <c r="E67" s="165">
        <v>9783.9</v>
      </c>
      <c r="F67" s="166">
        <v>1</v>
      </c>
      <c r="G67" s="166">
        <v>0</v>
      </c>
      <c r="H67" s="166">
        <v>0</v>
      </c>
      <c r="I67" s="166">
        <v>0</v>
      </c>
      <c r="J67" s="167">
        <f t="shared" si="18"/>
        <v>9783.9</v>
      </c>
    </row>
    <row r="68" spans="1:10" s="3" customFormat="1" ht="16.5" thickBot="1" x14ac:dyDescent="0.3">
      <c r="A68" s="208"/>
      <c r="B68" s="210"/>
      <c r="C68" s="210"/>
      <c r="D68" s="211"/>
      <c r="E68" s="212"/>
      <c r="F68" s="213"/>
      <c r="G68" s="213"/>
      <c r="H68" s="224"/>
      <c r="I68" s="224"/>
      <c r="J68" s="214"/>
    </row>
    <row r="69" spans="1:10" s="3" customFormat="1" x14ac:dyDescent="0.25">
      <c r="A69" s="225"/>
      <c r="B69" s="225"/>
      <c r="C69" s="226"/>
      <c r="D69" s="227"/>
      <c r="E69" s="228"/>
      <c r="F69" s="172"/>
      <c r="G69" s="172"/>
      <c r="H69" s="172"/>
      <c r="I69" s="172"/>
      <c r="J69" s="228"/>
    </row>
    <row r="71" spans="1:10" ht="15.75" customHeight="1" x14ac:dyDescent="0.25">
      <c r="A71" s="229" t="s">
        <v>208</v>
      </c>
      <c r="B71" s="184"/>
      <c r="C71" s="230" t="s">
        <v>428</v>
      </c>
      <c r="D71" s="184"/>
      <c r="E71" s="185"/>
      <c r="F71" s="186"/>
      <c r="G71" s="186"/>
      <c r="H71" s="186"/>
      <c r="I71" s="186"/>
      <c r="J71" s="231"/>
    </row>
    <row r="72" spans="1:10" x14ac:dyDescent="0.25">
      <c r="A72" s="232"/>
      <c r="B72" s="191"/>
      <c r="C72" s="233"/>
      <c r="D72" s="191"/>
      <c r="E72" s="192"/>
      <c r="F72" s="193"/>
      <c r="G72" s="193"/>
      <c r="H72" s="193"/>
      <c r="I72" s="193"/>
      <c r="J72" s="194"/>
    </row>
    <row r="359" spans="3:3" x14ac:dyDescent="0.25">
      <c r="C359" s="129" t="s">
        <v>429</v>
      </c>
    </row>
  </sheetData>
  <pageMargins left="0.78749999999999998" right="0.78749999999999998" top="1.1812499999999999" bottom="0.98402780000000001" header="0.51180550000000002" footer="0.51180550000000002"/>
  <pageSetup paperSize="9" fitToHeight="0" orientation="landscape" horizontalDpi="300" verticalDpi="300" r:id="rId1"/>
  <headerFooter alignWithMargins="0">
    <oddHeader>&amp;LCentrum aktivních seniorů
SO 03 - Centrum aktivních seniorů&amp;CD-03.6 Elektroinstalace slaboproud&amp;RDPS,11/2017</oddHeader>
    <oddFooter>&amp;Rstrana &amp;P</oddFooter>
  </headerFooter>
  <rowBreaks count="1" manualBreakCount="1">
    <brk id="19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48"/>
  <sheetViews>
    <sheetView view="pageBreakPreview" zoomScaleNormal="100" zoomScaleSheetLayoutView="100" workbookViewId="0">
      <pane ySplit="1" topLeftCell="A14" activePane="bottomLeft" state="frozen"/>
      <selection pane="bottomLeft" activeCell="E25" sqref="E25"/>
    </sheetView>
  </sheetViews>
  <sheetFormatPr defaultColWidth="9.1640625" defaultRowHeight="16.5" x14ac:dyDescent="0.3"/>
  <cols>
    <col min="1" max="1" width="7.6640625" style="129" bestFit="1" customWidth="1"/>
    <col min="2" max="2" width="8.5" style="129" bestFit="1" customWidth="1"/>
    <col min="3" max="3" width="76" style="129" bestFit="1" customWidth="1"/>
    <col min="4" max="4" width="8" style="129" customWidth="1"/>
    <col min="5" max="5" width="11" style="130" customWidth="1"/>
    <col min="6" max="6" width="7.5" style="131" bestFit="1" customWidth="1"/>
    <col min="7" max="9" width="8.33203125" style="131" customWidth="1"/>
    <col min="10" max="12" width="8.33203125" style="131" hidden="1" customWidth="1"/>
    <col min="13" max="13" width="13" style="130" customWidth="1"/>
    <col min="14" max="14" width="9.33203125" customWidth="1"/>
    <col min="15" max="16384" width="9.1640625" style="129"/>
  </cols>
  <sheetData>
    <row r="1" spans="1:13" ht="48.75" thickTop="1" thickBot="1" x14ac:dyDescent="0.35">
      <c r="A1" s="234" t="s">
        <v>44</v>
      </c>
      <c r="B1" s="235" t="s">
        <v>45</v>
      </c>
      <c r="C1" s="236" t="s">
        <v>46</v>
      </c>
      <c r="D1" s="237" t="s">
        <v>47</v>
      </c>
      <c r="E1" s="238" t="s">
        <v>48</v>
      </c>
      <c r="F1" s="239" t="s">
        <v>49</v>
      </c>
      <c r="G1" s="239" t="s">
        <v>311</v>
      </c>
      <c r="H1" s="239" t="s">
        <v>312</v>
      </c>
      <c r="I1" s="239" t="s">
        <v>313</v>
      </c>
      <c r="J1" s="239" t="s">
        <v>430</v>
      </c>
      <c r="K1" s="239" t="s">
        <v>431</v>
      </c>
      <c r="L1" s="239" t="s">
        <v>432</v>
      </c>
      <c r="M1" s="240" t="s">
        <v>53</v>
      </c>
    </row>
    <row r="2" spans="1:13" ht="18.600000000000001" customHeight="1" thickTop="1" thickBot="1" x14ac:dyDescent="0.35">
      <c r="A2" s="241"/>
      <c r="B2" s="142"/>
      <c r="C2" s="141"/>
      <c r="D2" s="142"/>
      <c r="E2" s="143"/>
      <c r="F2" s="144"/>
      <c r="G2" s="144"/>
      <c r="H2" s="144"/>
      <c r="I2" s="144"/>
      <c r="J2" s="144"/>
      <c r="K2" s="144"/>
      <c r="L2" s="144"/>
      <c r="M2" s="242"/>
    </row>
    <row r="3" spans="1:13" s="3" customFormat="1" ht="17.25" thickBot="1" x14ac:dyDescent="0.35">
      <c r="A3" s="198" t="s">
        <v>433</v>
      </c>
      <c r="B3" s="243" t="s">
        <v>433</v>
      </c>
      <c r="C3" s="149" t="s">
        <v>434</v>
      </c>
      <c r="D3" s="150"/>
      <c r="E3" s="257" t="s">
        <v>435</v>
      </c>
      <c r="F3" s="258"/>
      <c r="G3" s="258"/>
      <c r="H3" s="258"/>
      <c r="I3" s="258"/>
      <c r="J3" s="258"/>
      <c r="K3" s="258"/>
      <c r="L3" s="259"/>
      <c r="M3" s="153">
        <f>SUM(M4:M48)</f>
        <v>60892.167000000001</v>
      </c>
    </row>
    <row r="4" spans="1:13" s="3" customFormat="1" ht="15.75" x14ac:dyDescent="0.25">
      <c r="A4" s="244" t="s">
        <v>436</v>
      </c>
      <c r="B4" s="245" t="s">
        <v>436</v>
      </c>
      <c r="C4" s="246" t="s">
        <v>437</v>
      </c>
      <c r="D4" s="247" t="s">
        <v>60</v>
      </c>
      <c r="E4" s="248">
        <v>1917.39</v>
      </c>
      <c r="F4" s="249">
        <f>SUM(G4:I4)</f>
        <v>1</v>
      </c>
      <c r="G4" s="249">
        <v>1</v>
      </c>
      <c r="H4" s="249">
        <v>0</v>
      </c>
      <c r="I4" s="249">
        <v>0</v>
      </c>
      <c r="J4" s="249"/>
      <c r="K4" s="249"/>
      <c r="L4" s="249"/>
      <c r="M4" s="250">
        <f>F4*E4</f>
        <v>1917.39</v>
      </c>
    </row>
    <row r="5" spans="1:13" s="3" customFormat="1" ht="31.5" x14ac:dyDescent="0.25">
      <c r="A5" s="204" t="s">
        <v>438</v>
      </c>
      <c r="B5" s="205" t="s">
        <v>438</v>
      </c>
      <c r="C5" s="163" t="s">
        <v>439</v>
      </c>
      <c r="D5" s="164" t="s">
        <v>60</v>
      </c>
      <c r="E5" s="165">
        <v>2681.61</v>
      </c>
      <c r="F5" s="166">
        <f>SUM(G5:I5)</f>
        <v>1</v>
      </c>
      <c r="G5" s="166">
        <v>1</v>
      </c>
      <c r="H5" s="166">
        <v>0</v>
      </c>
      <c r="I5" s="166">
        <v>0</v>
      </c>
      <c r="J5" s="166"/>
      <c r="K5" s="166"/>
      <c r="L5" s="166"/>
      <c r="M5" s="167">
        <f>F5*E5</f>
        <v>2681.61</v>
      </c>
    </row>
    <row r="6" spans="1:13" s="3" customFormat="1" ht="31.5" x14ac:dyDescent="0.25">
      <c r="A6" s="204" t="s">
        <v>440</v>
      </c>
      <c r="B6" s="205" t="s">
        <v>440</v>
      </c>
      <c r="C6" s="163" t="s">
        <v>441</v>
      </c>
      <c r="D6" s="164" t="s">
        <v>60</v>
      </c>
      <c r="E6" s="165">
        <v>563.36</v>
      </c>
      <c r="F6" s="166">
        <f t="shared" ref="F6:F24" si="0">SUM(G6:I6)</f>
        <v>4</v>
      </c>
      <c r="G6" s="166">
        <v>2</v>
      </c>
      <c r="H6" s="166">
        <v>0</v>
      </c>
      <c r="I6" s="166">
        <v>2</v>
      </c>
      <c r="J6" s="166"/>
      <c r="K6" s="166"/>
      <c r="L6" s="166"/>
      <c r="M6" s="167">
        <f t="shared" ref="M6:M32" si="1">F6*E6</f>
        <v>2253.44</v>
      </c>
    </row>
    <row r="7" spans="1:13" s="3" customFormat="1" ht="15.75" x14ac:dyDescent="0.25">
      <c r="A7" s="204" t="s">
        <v>442</v>
      </c>
      <c r="B7" s="205" t="s">
        <v>442</v>
      </c>
      <c r="C7" s="163" t="s">
        <v>443</v>
      </c>
      <c r="D7" s="164" t="s">
        <v>60</v>
      </c>
      <c r="E7" s="165">
        <v>1382.44</v>
      </c>
      <c r="F7" s="166">
        <f t="shared" si="0"/>
        <v>1</v>
      </c>
      <c r="G7" s="166">
        <v>1</v>
      </c>
      <c r="H7" s="166">
        <v>0</v>
      </c>
      <c r="I7" s="166">
        <v>0</v>
      </c>
      <c r="J7" s="166"/>
      <c r="K7" s="166"/>
      <c r="L7" s="166"/>
      <c r="M7" s="167">
        <f t="shared" si="1"/>
        <v>1382.44</v>
      </c>
    </row>
    <row r="8" spans="1:13" s="3" customFormat="1" ht="15.75" x14ac:dyDescent="0.25">
      <c r="A8" s="204" t="s">
        <v>444</v>
      </c>
      <c r="B8" s="205" t="s">
        <v>444</v>
      </c>
      <c r="C8" s="163" t="s">
        <v>445</v>
      </c>
      <c r="D8" s="164" t="s">
        <v>60</v>
      </c>
      <c r="E8" s="165">
        <v>880.81</v>
      </c>
      <c r="F8" s="166">
        <f t="shared" si="0"/>
        <v>1</v>
      </c>
      <c r="G8" s="166">
        <v>1</v>
      </c>
      <c r="H8" s="166">
        <v>0</v>
      </c>
      <c r="I8" s="166">
        <v>0</v>
      </c>
      <c r="J8" s="166"/>
      <c r="K8" s="166"/>
      <c r="L8" s="166"/>
      <c r="M8" s="167">
        <f t="shared" si="1"/>
        <v>880.81</v>
      </c>
    </row>
    <row r="9" spans="1:13" s="3" customFormat="1" ht="15.75" x14ac:dyDescent="0.25">
      <c r="A9" s="204" t="s">
        <v>446</v>
      </c>
      <c r="B9" s="205" t="s">
        <v>446</v>
      </c>
      <c r="C9" s="163" t="s">
        <v>447</v>
      </c>
      <c r="D9" s="164" t="s">
        <v>60</v>
      </c>
      <c r="E9" s="165">
        <v>663.3</v>
      </c>
      <c r="F9" s="166">
        <f t="shared" si="0"/>
        <v>1</v>
      </c>
      <c r="G9" s="166">
        <v>1</v>
      </c>
      <c r="H9" s="166">
        <v>0</v>
      </c>
      <c r="I9" s="166">
        <v>0</v>
      </c>
      <c r="J9" s="166"/>
      <c r="K9" s="166"/>
      <c r="L9" s="166"/>
      <c r="M9" s="167">
        <f t="shared" si="1"/>
        <v>663.3</v>
      </c>
    </row>
    <row r="10" spans="1:13" s="3" customFormat="1" ht="15.75" x14ac:dyDescent="0.25">
      <c r="A10" s="204" t="s">
        <v>448</v>
      </c>
      <c r="B10" s="205" t="s">
        <v>448</v>
      </c>
      <c r="C10" s="163" t="s">
        <v>449</v>
      </c>
      <c r="D10" s="164" t="s">
        <v>60</v>
      </c>
      <c r="E10" s="165">
        <v>949.39</v>
      </c>
      <c r="F10" s="166">
        <f t="shared" si="0"/>
        <v>1</v>
      </c>
      <c r="G10" s="166">
        <v>1</v>
      </c>
      <c r="H10" s="166">
        <v>0</v>
      </c>
      <c r="I10" s="166">
        <v>0</v>
      </c>
      <c r="J10" s="166"/>
      <c r="K10" s="166"/>
      <c r="L10" s="166"/>
      <c r="M10" s="167">
        <f t="shared" si="1"/>
        <v>949.39</v>
      </c>
    </row>
    <row r="11" spans="1:13" s="3" customFormat="1" ht="15.75" x14ac:dyDescent="0.25">
      <c r="A11" s="204" t="s">
        <v>450</v>
      </c>
      <c r="B11" s="205" t="s">
        <v>450</v>
      </c>
      <c r="C11" s="163" t="s">
        <v>451</v>
      </c>
      <c r="D11" s="164" t="s">
        <v>60</v>
      </c>
      <c r="E11" s="165">
        <v>663.3</v>
      </c>
      <c r="F11" s="166">
        <f t="shared" ref="F11" si="2">SUM(G11:I11)</f>
        <v>1</v>
      </c>
      <c r="G11" s="166">
        <v>1</v>
      </c>
      <c r="H11" s="166">
        <v>0</v>
      </c>
      <c r="I11" s="166">
        <v>0</v>
      </c>
      <c r="J11" s="166"/>
      <c r="K11" s="166"/>
      <c r="L11" s="166"/>
      <c r="M11" s="167">
        <f t="shared" ref="M11" si="3">F11*E11</f>
        <v>663.3</v>
      </c>
    </row>
    <row r="12" spans="1:13" s="3" customFormat="1" ht="31.5" x14ac:dyDescent="0.25">
      <c r="A12" s="204" t="s">
        <v>452</v>
      </c>
      <c r="B12" s="205" t="s">
        <v>452</v>
      </c>
      <c r="C12" s="163" t="s">
        <v>453</v>
      </c>
      <c r="D12" s="164" t="s">
        <v>60</v>
      </c>
      <c r="E12" s="165">
        <v>2237.77</v>
      </c>
      <c r="F12" s="166">
        <f t="shared" si="0"/>
        <v>1</v>
      </c>
      <c r="G12" s="166">
        <v>1</v>
      </c>
      <c r="H12" s="166">
        <v>0</v>
      </c>
      <c r="I12" s="166">
        <v>0</v>
      </c>
      <c r="J12" s="166"/>
      <c r="K12" s="166"/>
      <c r="L12" s="166"/>
      <c r="M12" s="167">
        <f t="shared" si="1"/>
        <v>2237.77</v>
      </c>
    </row>
    <row r="13" spans="1:13" s="3" customFormat="1" ht="31.5" x14ac:dyDescent="0.25">
      <c r="A13" s="204" t="s">
        <v>454</v>
      </c>
      <c r="B13" s="205" t="s">
        <v>454</v>
      </c>
      <c r="C13" s="163" t="s">
        <v>455</v>
      </c>
      <c r="D13" s="164" t="s">
        <v>60</v>
      </c>
      <c r="E13" s="165">
        <v>7390.98</v>
      </c>
      <c r="F13" s="166">
        <f t="shared" si="0"/>
        <v>1</v>
      </c>
      <c r="G13" s="166">
        <v>1</v>
      </c>
      <c r="H13" s="166">
        <v>0</v>
      </c>
      <c r="I13" s="166">
        <v>0</v>
      </c>
      <c r="J13" s="166"/>
      <c r="K13" s="166"/>
      <c r="L13" s="166"/>
      <c r="M13" s="167">
        <f t="shared" si="1"/>
        <v>7390.98</v>
      </c>
    </row>
    <row r="14" spans="1:13" s="3" customFormat="1" ht="31.5" x14ac:dyDescent="0.25">
      <c r="A14" s="204" t="s">
        <v>456</v>
      </c>
      <c r="B14" s="205" t="s">
        <v>456</v>
      </c>
      <c r="C14" s="163" t="s">
        <v>457</v>
      </c>
      <c r="D14" s="164" t="s">
        <v>60</v>
      </c>
      <c r="E14" s="165">
        <v>63.68</v>
      </c>
      <c r="F14" s="166">
        <f t="shared" si="0"/>
        <v>10</v>
      </c>
      <c r="G14" s="170">
        <v>10</v>
      </c>
      <c r="H14" s="166">
        <v>0</v>
      </c>
      <c r="I14" s="166">
        <v>0</v>
      </c>
      <c r="J14" s="166"/>
      <c r="K14" s="166"/>
      <c r="L14" s="166"/>
      <c r="M14" s="167">
        <f t="shared" si="1"/>
        <v>636.79999999999995</v>
      </c>
    </row>
    <row r="15" spans="1:13" s="3" customFormat="1" ht="15.75" x14ac:dyDescent="0.25">
      <c r="A15" s="204" t="s">
        <v>458</v>
      </c>
      <c r="B15" s="205" t="s">
        <v>458</v>
      </c>
      <c r="C15" s="163" t="s">
        <v>250</v>
      </c>
      <c r="D15" s="164" t="s">
        <v>155</v>
      </c>
      <c r="E15" s="165">
        <v>930.77</v>
      </c>
      <c r="F15" s="223">
        <f t="shared" si="0"/>
        <v>0.1</v>
      </c>
      <c r="G15" s="174">
        <v>0.1</v>
      </c>
      <c r="H15" s="174">
        <v>0</v>
      </c>
      <c r="I15" s="174">
        <v>0</v>
      </c>
      <c r="J15" s="223"/>
      <c r="K15" s="223"/>
      <c r="L15" s="223"/>
      <c r="M15" s="167">
        <f t="shared" si="1"/>
        <v>93.076999999999998</v>
      </c>
    </row>
    <row r="16" spans="1:13" s="3" customFormat="1" ht="15.75" x14ac:dyDescent="0.25">
      <c r="A16" s="204" t="s">
        <v>459</v>
      </c>
      <c r="B16" s="205" t="s">
        <v>459</v>
      </c>
      <c r="C16" s="163"/>
      <c r="D16" s="164"/>
      <c r="E16" s="165"/>
      <c r="F16" s="166"/>
      <c r="G16" s="166"/>
      <c r="H16" s="166"/>
      <c r="I16" s="166"/>
      <c r="J16" s="166"/>
      <c r="K16" s="166"/>
      <c r="L16" s="166"/>
      <c r="M16" s="167">
        <f t="shared" si="1"/>
        <v>0</v>
      </c>
    </row>
    <row r="17" spans="1:13" s="3" customFormat="1" ht="31.5" x14ac:dyDescent="0.25">
      <c r="A17" s="204" t="s">
        <v>460</v>
      </c>
      <c r="B17" s="205" t="s">
        <v>460</v>
      </c>
      <c r="C17" s="163" t="s">
        <v>461</v>
      </c>
      <c r="D17" s="164" t="s">
        <v>104</v>
      </c>
      <c r="E17" s="165">
        <v>15.68</v>
      </c>
      <c r="F17" s="166">
        <f>SUM(G17:I17)</f>
        <v>60</v>
      </c>
      <c r="G17" s="166">
        <v>60</v>
      </c>
      <c r="H17" s="166">
        <v>0</v>
      </c>
      <c r="I17" s="166">
        <v>0</v>
      </c>
      <c r="J17" s="166"/>
      <c r="K17" s="166"/>
      <c r="L17" s="166"/>
      <c r="M17" s="167">
        <f t="shared" si="1"/>
        <v>940.8</v>
      </c>
    </row>
    <row r="18" spans="1:13" s="3" customFormat="1" ht="31.5" x14ac:dyDescent="0.25">
      <c r="A18" s="204" t="s">
        <v>462</v>
      </c>
      <c r="B18" s="205" t="s">
        <v>462</v>
      </c>
      <c r="C18" s="163" t="s">
        <v>463</v>
      </c>
      <c r="D18" s="164" t="s">
        <v>104</v>
      </c>
      <c r="E18" s="165">
        <v>8.82</v>
      </c>
      <c r="F18" s="166">
        <f t="shared" si="0"/>
        <v>212</v>
      </c>
      <c r="G18" s="166">
        <v>140</v>
      </c>
      <c r="H18" s="166">
        <v>12</v>
      </c>
      <c r="I18" s="166">
        <v>60</v>
      </c>
      <c r="J18" s="166"/>
      <c r="K18" s="166"/>
      <c r="L18" s="166"/>
      <c r="M18" s="167">
        <f t="shared" si="1"/>
        <v>1869.8400000000001</v>
      </c>
    </row>
    <row r="19" spans="1:13" s="3" customFormat="1" ht="15.75" x14ac:dyDescent="0.25">
      <c r="A19" s="204" t="s">
        <v>464</v>
      </c>
      <c r="B19" s="205" t="s">
        <v>464</v>
      </c>
      <c r="C19" s="163" t="s">
        <v>465</v>
      </c>
      <c r="D19" s="164" t="s">
        <v>104</v>
      </c>
      <c r="E19" s="165">
        <v>10.78</v>
      </c>
      <c r="F19" s="166">
        <f t="shared" si="0"/>
        <v>30</v>
      </c>
      <c r="G19" s="166">
        <v>30</v>
      </c>
      <c r="H19" s="166">
        <v>0</v>
      </c>
      <c r="I19" s="166">
        <v>0</v>
      </c>
      <c r="J19" s="166"/>
      <c r="K19" s="166"/>
      <c r="L19" s="166"/>
      <c r="M19" s="167">
        <f t="shared" si="1"/>
        <v>323.39999999999998</v>
      </c>
    </row>
    <row r="20" spans="1:13" s="3" customFormat="1" ht="15.75" x14ac:dyDescent="0.25">
      <c r="A20" s="204" t="s">
        <v>466</v>
      </c>
      <c r="B20" s="205" t="s">
        <v>466</v>
      </c>
      <c r="C20" s="163" t="s">
        <v>132</v>
      </c>
      <c r="D20" s="164" t="s">
        <v>104</v>
      </c>
      <c r="E20" s="165">
        <v>14.7</v>
      </c>
      <c r="F20" s="166">
        <f t="shared" si="0"/>
        <v>122</v>
      </c>
      <c r="G20" s="166">
        <f>G18/2</f>
        <v>70</v>
      </c>
      <c r="H20" s="166">
        <v>12</v>
      </c>
      <c r="I20" s="166">
        <v>40</v>
      </c>
      <c r="J20" s="166"/>
      <c r="K20" s="166"/>
      <c r="L20" s="166"/>
      <c r="M20" s="167">
        <f t="shared" si="1"/>
        <v>1793.3999999999999</v>
      </c>
    </row>
    <row r="21" spans="1:13" s="3" customFormat="1" ht="15.75" x14ac:dyDescent="0.25">
      <c r="A21" s="204" t="s">
        <v>467</v>
      </c>
      <c r="B21" s="205" t="s">
        <v>467</v>
      </c>
      <c r="C21" s="163" t="s">
        <v>136</v>
      </c>
      <c r="D21" s="164" t="s">
        <v>104</v>
      </c>
      <c r="E21" s="165">
        <v>18.62</v>
      </c>
      <c r="F21" s="166">
        <f t="shared" si="0"/>
        <v>10</v>
      </c>
      <c r="G21" s="166">
        <v>10</v>
      </c>
      <c r="H21" s="166">
        <v>0</v>
      </c>
      <c r="I21" s="166">
        <v>0</v>
      </c>
      <c r="J21" s="166"/>
      <c r="K21" s="166"/>
      <c r="L21" s="166"/>
      <c r="M21" s="167">
        <f t="shared" si="1"/>
        <v>186.20000000000002</v>
      </c>
    </row>
    <row r="22" spans="1:13" s="3" customFormat="1" ht="15.75" x14ac:dyDescent="0.25">
      <c r="A22" s="204" t="s">
        <v>468</v>
      </c>
      <c r="B22" s="205" t="s">
        <v>468</v>
      </c>
      <c r="C22" s="163" t="s">
        <v>138</v>
      </c>
      <c r="D22" s="164" t="s">
        <v>104</v>
      </c>
      <c r="E22" s="165">
        <v>10.78</v>
      </c>
      <c r="F22" s="166">
        <f t="shared" si="0"/>
        <v>132</v>
      </c>
      <c r="G22" s="166">
        <f>G20+G21</f>
        <v>80</v>
      </c>
      <c r="H22" s="166">
        <f t="shared" ref="H22:L22" si="4">H20+H21</f>
        <v>12</v>
      </c>
      <c r="I22" s="166">
        <f t="shared" si="4"/>
        <v>40</v>
      </c>
      <c r="J22" s="166">
        <f t="shared" si="4"/>
        <v>0</v>
      </c>
      <c r="K22" s="166">
        <f t="shared" si="4"/>
        <v>0</v>
      </c>
      <c r="L22" s="166">
        <f t="shared" si="4"/>
        <v>0</v>
      </c>
      <c r="M22" s="167">
        <f t="shared" si="1"/>
        <v>1422.9599999999998</v>
      </c>
    </row>
    <row r="23" spans="1:13" s="3" customFormat="1" ht="15.75" x14ac:dyDescent="0.25">
      <c r="A23" s="204" t="s">
        <v>469</v>
      </c>
      <c r="B23" s="205" t="s">
        <v>469</v>
      </c>
      <c r="C23" s="163" t="s">
        <v>470</v>
      </c>
      <c r="D23" s="164" t="s">
        <v>60</v>
      </c>
      <c r="E23" s="165">
        <v>15.68</v>
      </c>
      <c r="F23" s="166">
        <f t="shared" si="0"/>
        <v>12</v>
      </c>
      <c r="G23" s="166">
        <v>6</v>
      </c>
      <c r="H23" s="166">
        <v>0</v>
      </c>
      <c r="I23" s="166">
        <v>6</v>
      </c>
      <c r="J23" s="166"/>
      <c r="K23" s="166"/>
      <c r="L23" s="166"/>
      <c r="M23" s="167">
        <f t="shared" si="1"/>
        <v>188.16</v>
      </c>
    </row>
    <row r="24" spans="1:13" s="3" customFormat="1" ht="15.75" x14ac:dyDescent="0.25">
      <c r="A24" s="204" t="s">
        <v>471</v>
      </c>
      <c r="B24" s="205" t="s">
        <v>471</v>
      </c>
      <c r="C24" s="163" t="s">
        <v>126</v>
      </c>
      <c r="D24" s="164" t="s">
        <v>60</v>
      </c>
      <c r="E24" s="165">
        <v>6.86</v>
      </c>
      <c r="F24" s="166">
        <f t="shared" si="0"/>
        <v>4</v>
      </c>
      <c r="G24" s="166">
        <f>G6</f>
        <v>2</v>
      </c>
      <c r="H24" s="166">
        <f t="shared" ref="H24:I24" si="5">H6</f>
        <v>0</v>
      </c>
      <c r="I24" s="166">
        <f t="shared" si="5"/>
        <v>2</v>
      </c>
      <c r="J24" s="166"/>
      <c r="K24" s="166"/>
      <c r="L24" s="166"/>
      <c r="M24" s="167">
        <f t="shared" si="1"/>
        <v>27.44</v>
      </c>
    </row>
    <row r="25" spans="1:13" s="3" customFormat="1" ht="15.75" x14ac:dyDescent="0.25">
      <c r="A25" s="204" t="s">
        <v>472</v>
      </c>
      <c r="B25" s="205" t="s">
        <v>472</v>
      </c>
      <c r="C25" s="163"/>
      <c r="D25" s="164"/>
      <c r="E25" s="165"/>
      <c r="F25" s="166"/>
      <c r="G25" s="166"/>
      <c r="H25" s="166"/>
      <c r="I25" s="166"/>
      <c r="J25" s="166"/>
      <c r="K25" s="166"/>
      <c r="L25" s="166"/>
      <c r="M25" s="167">
        <f t="shared" si="1"/>
        <v>0</v>
      </c>
    </row>
    <row r="26" spans="1:13" s="3" customFormat="1" ht="15.75" customHeight="1" x14ac:dyDescent="0.25">
      <c r="A26" s="204" t="s">
        <v>473</v>
      </c>
      <c r="B26" s="205" t="s">
        <v>473</v>
      </c>
      <c r="C26" s="168" t="s">
        <v>158</v>
      </c>
      <c r="D26" s="169" t="s">
        <v>201</v>
      </c>
      <c r="E26" s="165">
        <v>342.92</v>
      </c>
      <c r="F26" s="166">
        <f t="shared" ref="F26:F39" si="6">SUM(G26:I26)</f>
        <v>8</v>
      </c>
      <c r="G26" s="166">
        <f>G5+G6+G7+G12+G13</f>
        <v>6</v>
      </c>
      <c r="H26" s="166">
        <f t="shared" ref="H26:I26" si="7">H5+H6+H7+H12+H13</f>
        <v>0</v>
      </c>
      <c r="I26" s="166">
        <f t="shared" si="7"/>
        <v>2</v>
      </c>
      <c r="J26" s="166" t="e">
        <f>#REF!+J5+#REF!+#REF!+J6+#REF!+#REF!+J7+#REF!++J12+#REF!+#REF!+#REF!</f>
        <v>#REF!</v>
      </c>
      <c r="K26" s="166" t="e">
        <f>#REF!+K5+#REF!+#REF!+K6+#REF!+#REF!+K7+#REF!++K12+#REF!+#REF!+#REF!</f>
        <v>#REF!</v>
      </c>
      <c r="L26" s="166" t="e">
        <f>#REF!+L5+#REF!+#REF!+L6+#REF!+#REF!+L7+#REF!++L12+#REF!+#REF!+#REF!</f>
        <v>#REF!</v>
      </c>
      <c r="M26" s="167">
        <f t="shared" si="1"/>
        <v>2743.36</v>
      </c>
    </row>
    <row r="27" spans="1:13" s="3" customFormat="1" ht="15.75" customHeight="1" x14ac:dyDescent="0.25">
      <c r="A27" s="204" t="s">
        <v>474</v>
      </c>
      <c r="B27" s="205" t="s">
        <v>474</v>
      </c>
      <c r="C27" s="163" t="s">
        <v>475</v>
      </c>
      <c r="D27" s="164" t="s">
        <v>104</v>
      </c>
      <c r="E27" s="165">
        <v>10.78</v>
      </c>
      <c r="F27" s="166">
        <f t="shared" si="6"/>
        <v>272</v>
      </c>
      <c r="G27" s="166">
        <f>G17+G18</f>
        <v>200</v>
      </c>
      <c r="H27" s="166">
        <f t="shared" ref="H27:I27" si="8">H17+H18</f>
        <v>12</v>
      </c>
      <c r="I27" s="166">
        <f t="shared" si="8"/>
        <v>60</v>
      </c>
      <c r="J27" s="166"/>
      <c r="K27" s="166"/>
      <c r="L27" s="166"/>
      <c r="M27" s="167">
        <f t="shared" si="1"/>
        <v>2932.16</v>
      </c>
    </row>
    <row r="28" spans="1:13" s="3" customFormat="1" ht="15.75" customHeight="1" x14ac:dyDescent="0.25">
      <c r="A28" s="204" t="s">
        <v>476</v>
      </c>
      <c r="B28" s="205" t="s">
        <v>476</v>
      </c>
      <c r="C28" s="163" t="s">
        <v>477</v>
      </c>
      <c r="D28" s="164" t="s">
        <v>104</v>
      </c>
      <c r="E28" s="165">
        <v>14.7</v>
      </c>
      <c r="F28" s="166">
        <f t="shared" si="6"/>
        <v>162</v>
      </c>
      <c r="G28" s="166">
        <f>G20+G21+G19</f>
        <v>110</v>
      </c>
      <c r="H28" s="166">
        <f t="shared" ref="H28:L28" si="9">H20+H21+H19</f>
        <v>12</v>
      </c>
      <c r="I28" s="166">
        <f t="shared" si="9"/>
        <v>40</v>
      </c>
      <c r="J28" s="166">
        <f t="shared" si="9"/>
        <v>0</v>
      </c>
      <c r="K28" s="166">
        <f t="shared" si="9"/>
        <v>0</v>
      </c>
      <c r="L28" s="166">
        <f t="shared" si="9"/>
        <v>0</v>
      </c>
      <c r="M28" s="167">
        <f t="shared" si="1"/>
        <v>2381.4</v>
      </c>
    </row>
    <row r="29" spans="1:13" s="3" customFormat="1" ht="15.75" customHeight="1" x14ac:dyDescent="0.25">
      <c r="A29" s="204" t="s">
        <v>478</v>
      </c>
      <c r="B29" s="205" t="s">
        <v>478</v>
      </c>
      <c r="C29" s="163" t="s">
        <v>479</v>
      </c>
      <c r="D29" s="164" t="s">
        <v>104</v>
      </c>
      <c r="E29" s="165">
        <v>10.78</v>
      </c>
      <c r="F29" s="166">
        <f t="shared" si="6"/>
        <v>132</v>
      </c>
      <c r="G29" s="166">
        <f>G22</f>
        <v>80</v>
      </c>
      <c r="H29" s="166">
        <f>H22</f>
        <v>12</v>
      </c>
      <c r="I29" s="166">
        <f>I22</f>
        <v>40</v>
      </c>
      <c r="J29" s="166"/>
      <c r="K29" s="166"/>
      <c r="L29" s="166"/>
      <c r="M29" s="167">
        <f t="shared" si="1"/>
        <v>1422.9599999999998</v>
      </c>
    </row>
    <row r="30" spans="1:13" s="3" customFormat="1" ht="15.75" customHeight="1" x14ac:dyDescent="0.25">
      <c r="A30" s="204" t="s">
        <v>480</v>
      </c>
      <c r="B30" s="205" t="s">
        <v>480</v>
      </c>
      <c r="C30" s="163" t="s">
        <v>481</v>
      </c>
      <c r="D30" s="164" t="s">
        <v>60</v>
      </c>
      <c r="E30" s="165">
        <v>42.13</v>
      </c>
      <c r="F30" s="166">
        <f t="shared" si="6"/>
        <v>4</v>
      </c>
      <c r="G30" s="166">
        <f>G24</f>
        <v>2</v>
      </c>
      <c r="H30" s="166">
        <f>H24</f>
        <v>0</v>
      </c>
      <c r="I30" s="166">
        <f>I24</f>
        <v>2</v>
      </c>
      <c r="J30" s="166"/>
      <c r="K30" s="166"/>
      <c r="L30" s="166"/>
      <c r="M30" s="167">
        <f t="shared" si="1"/>
        <v>168.52</v>
      </c>
    </row>
    <row r="31" spans="1:13" s="3" customFormat="1" ht="15.75" customHeight="1" x14ac:dyDescent="0.25">
      <c r="A31" s="204" t="s">
        <v>482</v>
      </c>
      <c r="B31" s="205" t="s">
        <v>482</v>
      </c>
      <c r="C31" s="163" t="s">
        <v>483</v>
      </c>
      <c r="D31" s="164" t="s">
        <v>60</v>
      </c>
      <c r="E31" s="165">
        <v>42.13</v>
      </c>
      <c r="F31" s="166">
        <f t="shared" si="6"/>
        <v>12</v>
      </c>
      <c r="G31" s="166">
        <f>G23</f>
        <v>6</v>
      </c>
      <c r="H31" s="166">
        <f>H23</f>
        <v>0</v>
      </c>
      <c r="I31" s="166">
        <f>I23</f>
        <v>6</v>
      </c>
      <c r="J31" s="166"/>
      <c r="K31" s="166"/>
      <c r="L31" s="166"/>
      <c r="M31" s="167">
        <f t="shared" si="1"/>
        <v>505.56000000000006</v>
      </c>
    </row>
    <row r="32" spans="1:13" s="3" customFormat="1" ht="15.75" customHeight="1" x14ac:dyDescent="0.25">
      <c r="A32" s="204" t="s">
        <v>484</v>
      </c>
      <c r="B32" s="205" t="s">
        <v>484</v>
      </c>
      <c r="C32" s="163" t="s">
        <v>485</v>
      </c>
      <c r="D32" s="164" t="s">
        <v>60</v>
      </c>
      <c r="E32" s="165">
        <v>274.33</v>
      </c>
      <c r="F32" s="166">
        <f t="shared" si="6"/>
        <v>4</v>
      </c>
      <c r="G32" s="166">
        <f t="shared" ref="G32:I33" si="10">G6</f>
        <v>2</v>
      </c>
      <c r="H32" s="166">
        <f t="shared" si="10"/>
        <v>0</v>
      </c>
      <c r="I32" s="166">
        <f t="shared" si="10"/>
        <v>2</v>
      </c>
      <c r="J32" s="166"/>
      <c r="K32" s="166"/>
      <c r="L32" s="166"/>
      <c r="M32" s="167">
        <f t="shared" si="1"/>
        <v>1097.32</v>
      </c>
    </row>
    <row r="33" spans="1:13" s="3" customFormat="1" ht="15.75" customHeight="1" x14ac:dyDescent="0.25">
      <c r="A33" s="204" t="s">
        <v>486</v>
      </c>
      <c r="B33" s="205" t="s">
        <v>486</v>
      </c>
      <c r="C33" s="163" t="s">
        <v>487</v>
      </c>
      <c r="D33" s="164" t="s">
        <v>60</v>
      </c>
      <c r="E33" s="165">
        <v>244.94</v>
      </c>
      <c r="F33" s="166">
        <f t="shared" ref="F33:F35" si="11">SUM(G33:L33)</f>
        <v>1</v>
      </c>
      <c r="G33" s="166">
        <f t="shared" si="10"/>
        <v>1</v>
      </c>
      <c r="H33" s="166">
        <f t="shared" si="10"/>
        <v>0</v>
      </c>
      <c r="I33" s="166">
        <f t="shared" si="10"/>
        <v>0</v>
      </c>
      <c r="J33" s="166">
        <f>J7</f>
        <v>0</v>
      </c>
      <c r="K33" s="166">
        <f>K7</f>
        <v>0</v>
      </c>
      <c r="L33" s="166">
        <f>L7</f>
        <v>0</v>
      </c>
      <c r="M33" s="167">
        <f t="shared" ref="M33:M35" si="12">F33*E33</f>
        <v>244.94</v>
      </c>
    </row>
    <row r="34" spans="1:13" s="3" customFormat="1" ht="15.75" customHeight="1" x14ac:dyDescent="0.25">
      <c r="A34" s="204" t="s">
        <v>488</v>
      </c>
      <c r="B34" s="205" t="s">
        <v>488</v>
      </c>
      <c r="C34" s="163" t="s">
        <v>489</v>
      </c>
      <c r="D34" s="164" t="s">
        <v>60</v>
      </c>
      <c r="E34" s="165">
        <v>284.13</v>
      </c>
      <c r="F34" s="166">
        <f t="shared" si="11"/>
        <v>1</v>
      </c>
      <c r="G34" s="166">
        <f>G8</f>
        <v>1</v>
      </c>
      <c r="H34" s="166">
        <v>0</v>
      </c>
      <c r="I34" s="166">
        <v>0</v>
      </c>
      <c r="J34" s="166"/>
      <c r="K34" s="166"/>
      <c r="L34" s="166"/>
      <c r="M34" s="167">
        <f t="shared" si="12"/>
        <v>284.13</v>
      </c>
    </row>
    <row r="35" spans="1:13" s="3" customFormat="1" ht="15.75" customHeight="1" x14ac:dyDescent="0.25">
      <c r="A35" s="204" t="s">
        <v>490</v>
      </c>
      <c r="B35" s="205" t="s">
        <v>490</v>
      </c>
      <c r="C35" s="163" t="s">
        <v>491</v>
      </c>
      <c r="D35" s="164" t="s">
        <v>60</v>
      </c>
      <c r="E35" s="165">
        <v>284.13</v>
      </c>
      <c r="F35" s="166">
        <f t="shared" si="11"/>
        <v>1</v>
      </c>
      <c r="G35" s="166">
        <f>G9</f>
        <v>1</v>
      </c>
      <c r="H35" s="166">
        <f>H9</f>
        <v>0</v>
      </c>
      <c r="I35" s="166">
        <f>I9</f>
        <v>0</v>
      </c>
      <c r="J35" s="166"/>
      <c r="K35" s="166"/>
      <c r="L35" s="166"/>
      <c r="M35" s="167">
        <f t="shared" si="12"/>
        <v>284.13</v>
      </c>
    </row>
    <row r="36" spans="1:13" s="3" customFormat="1" ht="15.75" customHeight="1" x14ac:dyDescent="0.25">
      <c r="A36" s="204" t="s">
        <v>492</v>
      </c>
      <c r="B36" s="205" t="s">
        <v>492</v>
      </c>
      <c r="C36" s="163" t="s">
        <v>493</v>
      </c>
      <c r="D36" s="164" t="s">
        <v>60</v>
      </c>
      <c r="E36" s="165">
        <v>538.87</v>
      </c>
      <c r="F36" s="166">
        <f t="shared" si="6"/>
        <v>1</v>
      </c>
      <c r="G36" s="166">
        <v>1</v>
      </c>
      <c r="H36" s="166">
        <v>0</v>
      </c>
      <c r="I36" s="166">
        <v>0</v>
      </c>
      <c r="J36" s="166"/>
      <c r="K36" s="166"/>
      <c r="L36" s="166"/>
      <c r="M36" s="167">
        <f t="shared" ref="M36:M47" si="13">F36*E36</f>
        <v>538.87</v>
      </c>
    </row>
    <row r="37" spans="1:13" s="3" customFormat="1" ht="15.75" customHeight="1" x14ac:dyDescent="0.25">
      <c r="A37" s="204" t="s">
        <v>494</v>
      </c>
      <c r="B37" s="205" t="s">
        <v>494</v>
      </c>
      <c r="C37" s="163" t="s">
        <v>495</v>
      </c>
      <c r="D37" s="164" t="s">
        <v>60</v>
      </c>
      <c r="E37" s="165">
        <v>97.98</v>
      </c>
      <c r="F37" s="166">
        <f t="shared" si="6"/>
        <v>1</v>
      </c>
      <c r="G37" s="166">
        <f>G10</f>
        <v>1</v>
      </c>
      <c r="H37" s="166">
        <f>H10</f>
        <v>0</v>
      </c>
      <c r="I37" s="166">
        <f>I10</f>
        <v>0</v>
      </c>
      <c r="J37" s="166"/>
      <c r="K37" s="166"/>
      <c r="L37" s="166"/>
      <c r="M37" s="167">
        <f t="shared" si="13"/>
        <v>97.98</v>
      </c>
    </row>
    <row r="38" spans="1:13" s="3" customFormat="1" ht="15.75" customHeight="1" x14ac:dyDescent="0.25">
      <c r="A38" s="204" t="s">
        <v>496</v>
      </c>
      <c r="B38" s="205" t="s">
        <v>496</v>
      </c>
      <c r="C38" s="163" t="s">
        <v>497</v>
      </c>
      <c r="D38" s="164" t="s">
        <v>60</v>
      </c>
      <c r="E38" s="165">
        <v>440.89</v>
      </c>
      <c r="F38" s="166">
        <f t="shared" si="6"/>
        <v>1</v>
      </c>
      <c r="G38" s="166">
        <f>G12</f>
        <v>1</v>
      </c>
      <c r="H38" s="166">
        <f>H12</f>
        <v>0</v>
      </c>
      <c r="I38" s="166">
        <f>I12</f>
        <v>0</v>
      </c>
      <c r="J38" s="166"/>
      <c r="K38" s="166"/>
      <c r="L38" s="166"/>
      <c r="M38" s="167">
        <f t="shared" si="13"/>
        <v>440.89</v>
      </c>
    </row>
    <row r="39" spans="1:13" s="3" customFormat="1" ht="15.75" customHeight="1" x14ac:dyDescent="0.25">
      <c r="A39" s="204" t="s">
        <v>498</v>
      </c>
      <c r="B39" s="205" t="s">
        <v>498</v>
      </c>
      <c r="C39" s="163" t="s">
        <v>499</v>
      </c>
      <c r="D39" s="164" t="s">
        <v>60</v>
      </c>
      <c r="E39" s="165">
        <v>244.94</v>
      </c>
      <c r="F39" s="166">
        <f t="shared" si="6"/>
        <v>2</v>
      </c>
      <c r="G39" s="170">
        <v>2</v>
      </c>
      <c r="H39" s="170">
        <f>H5</f>
        <v>0</v>
      </c>
      <c r="I39" s="170">
        <f>I5</f>
        <v>0</v>
      </c>
      <c r="J39" s="166"/>
      <c r="K39" s="166"/>
      <c r="L39" s="166"/>
      <c r="M39" s="167">
        <f>F39*E39</f>
        <v>489.88</v>
      </c>
    </row>
    <row r="40" spans="1:13" s="3" customFormat="1" ht="15.75" x14ac:dyDescent="0.25">
      <c r="A40" s="204" t="s">
        <v>500</v>
      </c>
      <c r="B40" s="205" t="s">
        <v>500</v>
      </c>
      <c r="C40" s="163" t="s">
        <v>188</v>
      </c>
      <c r="D40" s="164" t="s">
        <v>60</v>
      </c>
      <c r="E40" s="165">
        <v>96.02</v>
      </c>
      <c r="F40" s="166">
        <f>SUM(G40:L40)</f>
        <v>6</v>
      </c>
      <c r="G40" s="170">
        <v>4</v>
      </c>
      <c r="H40" s="170">
        <v>0</v>
      </c>
      <c r="I40" s="170">
        <v>2</v>
      </c>
      <c r="J40" s="170">
        <v>0</v>
      </c>
      <c r="K40" s="170">
        <v>0</v>
      </c>
      <c r="L40" s="170">
        <v>0</v>
      </c>
      <c r="M40" s="167">
        <f t="shared" si="13"/>
        <v>576.12</v>
      </c>
    </row>
    <row r="41" spans="1:13" s="3" customFormat="1" ht="31.5" x14ac:dyDescent="0.25">
      <c r="A41" s="204" t="s">
        <v>501</v>
      </c>
      <c r="B41" s="205" t="s">
        <v>501</v>
      </c>
      <c r="C41" s="163" t="s">
        <v>502</v>
      </c>
      <c r="D41" s="164" t="s">
        <v>306</v>
      </c>
      <c r="E41" s="165">
        <v>372.31</v>
      </c>
      <c r="F41" s="170">
        <v>12</v>
      </c>
      <c r="G41" s="166">
        <v>0</v>
      </c>
      <c r="H41" s="166">
        <v>0</v>
      </c>
      <c r="I41" s="166">
        <v>0</v>
      </c>
      <c r="J41" s="166"/>
      <c r="K41" s="166"/>
      <c r="L41" s="166"/>
      <c r="M41" s="167">
        <f t="shared" si="13"/>
        <v>4467.72</v>
      </c>
    </row>
    <row r="42" spans="1:13" s="3" customFormat="1" ht="15.75" x14ac:dyDescent="0.25">
      <c r="A42" s="204" t="s">
        <v>503</v>
      </c>
      <c r="B42" s="205" t="s">
        <v>503</v>
      </c>
      <c r="C42" s="163" t="s">
        <v>196</v>
      </c>
      <c r="D42" s="169" t="s">
        <v>201</v>
      </c>
      <c r="E42" s="165">
        <v>2400.42</v>
      </c>
      <c r="F42" s="170">
        <v>1</v>
      </c>
      <c r="G42" s="166">
        <v>0</v>
      </c>
      <c r="H42" s="166">
        <v>0</v>
      </c>
      <c r="I42" s="166">
        <v>0</v>
      </c>
      <c r="J42" s="166"/>
      <c r="K42" s="166"/>
      <c r="L42" s="166"/>
      <c r="M42" s="167">
        <f t="shared" si="13"/>
        <v>2400.42</v>
      </c>
    </row>
    <row r="43" spans="1:13" s="3" customFormat="1" ht="15.75" x14ac:dyDescent="0.25">
      <c r="A43" s="204" t="s">
        <v>504</v>
      </c>
      <c r="B43" s="205" t="s">
        <v>504</v>
      </c>
      <c r="C43" s="163" t="s">
        <v>505</v>
      </c>
      <c r="D43" s="169" t="s">
        <v>201</v>
      </c>
      <c r="E43" s="165">
        <v>2057.5</v>
      </c>
      <c r="F43" s="170">
        <v>1</v>
      </c>
      <c r="G43" s="166">
        <v>0</v>
      </c>
      <c r="H43" s="166">
        <v>0</v>
      </c>
      <c r="I43" s="166">
        <v>0</v>
      </c>
      <c r="J43" s="166">
        <v>0</v>
      </c>
      <c r="K43" s="166">
        <v>0</v>
      </c>
      <c r="L43" s="166">
        <v>0</v>
      </c>
      <c r="M43" s="167">
        <f t="shared" si="13"/>
        <v>2057.5</v>
      </c>
    </row>
    <row r="44" spans="1:13" s="3" customFormat="1" ht="15.75" x14ac:dyDescent="0.25">
      <c r="A44" s="204" t="s">
        <v>506</v>
      </c>
      <c r="B44" s="205" t="s">
        <v>506</v>
      </c>
      <c r="C44" s="163" t="s">
        <v>200</v>
      </c>
      <c r="D44" s="169" t="s">
        <v>201</v>
      </c>
      <c r="E44" s="165">
        <v>244.94</v>
      </c>
      <c r="F44" s="166">
        <f t="shared" ref="F44" si="14">SUM(G44:I44)</f>
        <v>20</v>
      </c>
      <c r="G44" s="166">
        <v>8</v>
      </c>
      <c r="H44" s="166">
        <v>4</v>
      </c>
      <c r="I44" s="166">
        <v>8</v>
      </c>
      <c r="J44" s="166"/>
      <c r="K44" s="166"/>
      <c r="L44" s="166"/>
      <c r="M44" s="167">
        <f t="shared" si="13"/>
        <v>4898.8</v>
      </c>
    </row>
    <row r="45" spans="1:13" s="3" customFormat="1" ht="15.75" x14ac:dyDescent="0.25">
      <c r="A45" s="204" t="s">
        <v>507</v>
      </c>
      <c r="B45" s="205" t="s">
        <v>507</v>
      </c>
      <c r="C45" s="163" t="s">
        <v>203</v>
      </c>
      <c r="D45" s="169" t="s">
        <v>201</v>
      </c>
      <c r="E45" s="165">
        <v>1714.58</v>
      </c>
      <c r="F45" s="170">
        <v>1</v>
      </c>
      <c r="G45" s="166">
        <v>0</v>
      </c>
      <c r="H45" s="166">
        <v>0</v>
      </c>
      <c r="I45" s="166">
        <v>0</v>
      </c>
      <c r="J45" s="166">
        <v>0</v>
      </c>
      <c r="K45" s="166">
        <v>0</v>
      </c>
      <c r="L45" s="166">
        <v>0</v>
      </c>
      <c r="M45" s="167">
        <f t="shared" si="13"/>
        <v>1714.58</v>
      </c>
    </row>
    <row r="46" spans="1:13" s="3" customFormat="1" ht="15.75" x14ac:dyDescent="0.25">
      <c r="A46" s="204" t="s">
        <v>508</v>
      </c>
      <c r="B46" s="205" t="s">
        <v>508</v>
      </c>
      <c r="C46" s="163" t="s">
        <v>509</v>
      </c>
      <c r="D46" s="164" t="s">
        <v>60</v>
      </c>
      <c r="E46" s="165">
        <v>1517.65</v>
      </c>
      <c r="F46" s="166">
        <v>1</v>
      </c>
      <c r="G46" s="166">
        <v>0</v>
      </c>
      <c r="H46" s="166">
        <v>0</v>
      </c>
      <c r="I46" s="166">
        <v>0</v>
      </c>
      <c r="J46" s="166">
        <v>0</v>
      </c>
      <c r="K46" s="166">
        <v>0</v>
      </c>
      <c r="L46" s="166">
        <v>0</v>
      </c>
      <c r="M46" s="167">
        <f t="shared" si="13"/>
        <v>1517.65</v>
      </c>
    </row>
    <row r="47" spans="1:13" s="3" customFormat="1" ht="15.75" x14ac:dyDescent="0.25">
      <c r="A47" s="204" t="s">
        <v>510</v>
      </c>
      <c r="B47" s="205" t="s">
        <v>510</v>
      </c>
      <c r="C47" s="163" t="s">
        <v>511</v>
      </c>
      <c r="D47" s="164" t="s">
        <v>60</v>
      </c>
      <c r="E47" s="165">
        <v>1124.77</v>
      </c>
      <c r="F47" s="166">
        <v>1</v>
      </c>
      <c r="G47" s="166">
        <v>0</v>
      </c>
      <c r="H47" s="166">
        <v>0</v>
      </c>
      <c r="I47" s="166">
        <v>0</v>
      </c>
      <c r="J47" s="166">
        <v>0</v>
      </c>
      <c r="K47" s="166">
        <v>0</v>
      </c>
      <c r="L47" s="166">
        <v>0</v>
      </c>
      <c r="M47" s="167">
        <f t="shared" si="13"/>
        <v>1124.77</v>
      </c>
    </row>
    <row r="48" spans="1:13" ht="17.25" thickBot="1" x14ac:dyDescent="0.35">
      <c r="A48" s="208"/>
      <c r="B48" s="209"/>
      <c r="C48" s="210"/>
      <c r="D48" s="211"/>
      <c r="E48" s="212"/>
      <c r="F48" s="213"/>
      <c r="G48" s="213"/>
      <c r="H48" s="213"/>
      <c r="I48" s="213"/>
      <c r="J48" s="213"/>
      <c r="K48" s="213"/>
      <c r="L48" s="213"/>
      <c r="M48" s="214"/>
    </row>
  </sheetData>
  <mergeCells count="1">
    <mergeCell ref="E3:L3"/>
  </mergeCells>
  <pageMargins left="0.78749999999999998" right="0.78749999999999998" top="1.1812499999999999" bottom="0.98402780000000001" header="0.51180550000000002" footer="0.51180550000000002"/>
  <pageSetup paperSize="9" fitToHeight="0" orientation="landscape" horizontalDpi="300" verticalDpi="300" r:id="rId1"/>
  <headerFooter alignWithMargins="0">
    <oddHeader>&amp;LCentrum aktivních seniorů
SO 03 - Centrum aktivních seniorů&amp;CD-03.6 Elektroinstalace slaboproud&amp;RDPS,11/2017</oddHeader>
    <oddFooter>&amp;Rstrana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</vt:i4>
      </vt:variant>
    </vt:vector>
  </HeadingPairs>
  <TitlesOfParts>
    <vt:vector size="15" baseType="lpstr">
      <vt:lpstr>Krycí</vt:lpstr>
      <vt:lpstr>rekap</vt:lpstr>
      <vt:lpstr>SK</vt:lpstr>
      <vt:lpstr>STA</vt:lpstr>
      <vt:lpstr>PZTS</vt:lpstr>
      <vt:lpstr>DT</vt:lpstr>
      <vt:lpstr>DT!Názvy_tisku</vt:lpstr>
      <vt:lpstr>PZTS!Názvy_tisku</vt:lpstr>
      <vt:lpstr>SK!Názvy_tisku</vt:lpstr>
      <vt:lpstr>STA!Názvy_tisku</vt:lpstr>
      <vt:lpstr>DT!Oblast_tisku</vt:lpstr>
      <vt:lpstr>PZTS!Oblast_tisku</vt:lpstr>
      <vt:lpstr>rekap!Oblast_tisku</vt:lpstr>
      <vt:lpstr>SK!Oblast_tisku</vt:lpstr>
      <vt:lpstr>STA!Oblast_tisku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Běžný Franta Uživatel</cp:lastModifiedBy>
  <cp:lastPrinted>2018-04-05T11:37:10Z</cp:lastPrinted>
  <dcterms:created xsi:type="dcterms:W3CDTF">2008-02-11T16:11:06Z</dcterms:created>
  <dcterms:modified xsi:type="dcterms:W3CDTF">2018-04-05T11:37:12Z</dcterms:modified>
</cp:coreProperties>
</file>